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831"/>
  <workbookPr/>
  <mc:AlternateContent xmlns:mc="http://schemas.openxmlformats.org/markup-compatibility/2006">
    <mc:Choice Requires="x15">
      <x15ac:absPath xmlns:x15ac="http://schemas.microsoft.com/office/spreadsheetml/2010/11/ac" url="R:\PTU\1.PKN\Investice\CUP-PKN\► ZMĚNY INVESTICE\♦ D1_06 Rampa a operna zed 2\► VZ_Rampa a operna zed_2_Příprava území\Příloha_PD, soupis prací\"/>
    </mc:Choice>
  </mc:AlternateContent>
  <xr:revisionPtr revIDLastSave="0" documentId="13_ncr:1_{0DBB5159-2ADF-4EF5-A99B-78A9FF3DB195}" xr6:coauthVersionLast="47" xr6:coauthVersionMax="47" xr10:uidLastSave="{00000000-0000-0000-0000-000000000000}"/>
  <bookViews>
    <workbookView xWindow="28680" yWindow="-120" windowWidth="29040" windowHeight="17640" xr2:uid="{00000000-000D-0000-FFFF-FFFF00000000}"/>
  </bookViews>
  <sheets>
    <sheet name="Rekapitulace stavby" sheetId="1" r:id="rId1"/>
    <sheet name="D1_06_1 - Stavební" sheetId="2" r:id="rId2"/>
    <sheet name="D1_06_4a - Vytápění " sheetId="3" r:id="rId3"/>
    <sheet name="D1_06_4d - Měření a regulace" sheetId="4" r:id="rId4"/>
    <sheet name="D1_01_4e - Zdravotně tech..." sheetId="5" r:id="rId5"/>
    <sheet name="D1_06_4g - Silnoproudá el..." sheetId="6" r:id="rId6"/>
    <sheet name="D1_13_4h - Slaboproudá el..." sheetId="7" r:id="rId7"/>
    <sheet name="D2_01 - Příprava území" sheetId="8" r:id="rId8"/>
    <sheet name="D2_02 - Komunikace" sheetId="9" r:id="rId9"/>
    <sheet name="D2_36 - Přeložky optickýc..." sheetId="10" r:id="rId10"/>
    <sheet name="D2_41 - Přeložky a přípoj..." sheetId="11" r:id="rId11"/>
    <sheet name="VRN - Vedlejší rozpočtové..." sheetId="12" r:id="rId12"/>
  </sheets>
  <definedNames>
    <definedName name="_xlnm._FilterDatabase" localSheetId="4" hidden="1">'D1_01_4e - Zdravotně tech...'!$C$124:$K$218</definedName>
    <definedName name="_xlnm._FilterDatabase" localSheetId="1" hidden="1">'D1_06_1 - Stavební'!$C$133:$K$767</definedName>
    <definedName name="_xlnm._FilterDatabase" localSheetId="2" hidden="1">'D1_06_4a - Vytápění '!$C$125:$K$187</definedName>
    <definedName name="_xlnm._FilterDatabase" localSheetId="3" hidden="1">'D1_06_4d - Měření a regulace'!$C$122:$K$137</definedName>
    <definedName name="_xlnm._FilterDatabase" localSheetId="5" hidden="1">'D1_06_4g - Silnoproudá el...'!$C$122:$K$174</definedName>
    <definedName name="_xlnm._FilterDatabase" localSheetId="6" hidden="1">'D1_13_4h - Slaboproudá el...'!$C$121:$K$136</definedName>
    <definedName name="_xlnm._FilterDatabase" localSheetId="7" hidden="1">'D2_01 - Příprava území'!$C$119:$K$228</definedName>
    <definedName name="_xlnm._FilterDatabase" localSheetId="8" hidden="1">'D2_02 - Komunikace'!$C$121:$K$186</definedName>
    <definedName name="_xlnm._FilterDatabase" localSheetId="9" hidden="1">'D2_36 - Přeložky optickýc...'!$C$115:$K$136</definedName>
    <definedName name="_xlnm._FilterDatabase" localSheetId="10" hidden="1">'D2_41 - Přeložky a přípoj...'!$C$115:$K$135</definedName>
    <definedName name="_xlnm._FilterDatabase" localSheetId="11" hidden="1">'VRN - Vedlejší rozpočtové...'!$C$122:$K$151</definedName>
    <definedName name="_xlnm.Print_Titles" localSheetId="4">'D1_01_4e - Zdravotně tech...'!$124:$124</definedName>
    <definedName name="_xlnm.Print_Titles" localSheetId="1">'D1_06_1 - Stavební'!$133:$133</definedName>
    <definedName name="_xlnm.Print_Titles" localSheetId="2">'D1_06_4a - Vytápění '!$125:$125</definedName>
    <definedName name="_xlnm.Print_Titles" localSheetId="3">'D1_06_4d - Měření a regulace'!$122:$122</definedName>
    <definedName name="_xlnm.Print_Titles" localSheetId="5">'D1_06_4g - Silnoproudá el...'!$122:$122</definedName>
    <definedName name="_xlnm.Print_Titles" localSheetId="6">'D1_13_4h - Slaboproudá el...'!$121:$121</definedName>
    <definedName name="_xlnm.Print_Titles" localSheetId="7">'D2_01 - Příprava území'!$119:$119</definedName>
    <definedName name="_xlnm.Print_Titles" localSheetId="8">'D2_02 - Komunikace'!$121:$121</definedName>
    <definedName name="_xlnm.Print_Titles" localSheetId="9">'D2_36 - Přeložky optickýc...'!$115:$115</definedName>
    <definedName name="_xlnm.Print_Titles" localSheetId="10">'D2_41 - Přeložky a přípoj...'!$115:$115</definedName>
    <definedName name="_xlnm.Print_Titles" localSheetId="0">'Rekapitulace stavby'!$92:$92</definedName>
    <definedName name="_xlnm.Print_Titles" localSheetId="11">'VRN - Vedlejší rozpočtové...'!$122:$122</definedName>
    <definedName name="_xlnm.Print_Area" localSheetId="4">'D1_01_4e - Zdravotně tech...'!$C$4:$J$76,'D1_01_4e - Zdravotně tech...'!$C$82:$J$104,'D1_01_4e - Zdravotně tech...'!$C$110:$K$218</definedName>
    <definedName name="_xlnm.Print_Area" localSheetId="1">'D1_06_1 - Stavební'!$C$4:$J$76,'D1_06_1 - Stavební'!$C$82:$J$113,'D1_06_1 - Stavební'!$C$119:$K$767</definedName>
    <definedName name="_xlnm.Print_Area" localSheetId="2">'D1_06_4a - Vytápění '!$C$4:$J$76,'D1_06_4a - Vytápění '!$C$82:$J$105,'D1_06_4a - Vytápění '!$C$111:$K$187</definedName>
    <definedName name="_xlnm.Print_Area" localSheetId="3">'D1_06_4d - Měření a regulace'!$C$4:$J$76,'D1_06_4d - Měření a regulace'!$C$82:$J$102,'D1_06_4d - Měření a regulace'!$C$108:$K$137</definedName>
    <definedName name="_xlnm.Print_Area" localSheetId="5">'D1_06_4g - Silnoproudá el...'!$C$4:$J$76,'D1_06_4g - Silnoproudá el...'!$C$82:$J$102,'D1_06_4g - Silnoproudá el...'!$C$108:$K$174</definedName>
    <definedName name="_xlnm.Print_Area" localSheetId="6">'D1_13_4h - Slaboproudá el...'!$C$4:$J$76,'D1_13_4h - Slaboproudá el...'!$C$82:$J$101,'D1_13_4h - Slaboproudá el...'!$C$107:$K$136</definedName>
    <definedName name="_xlnm.Print_Area" localSheetId="7">'D2_01 - Příprava území'!$C$4:$J$76,'D2_01 - Příprava území'!$C$82:$J$101,'D2_01 - Příprava území'!$C$107:$K$228</definedName>
    <definedName name="_xlnm.Print_Area" localSheetId="8">'D2_02 - Komunikace'!$C$4:$J$76,'D2_02 - Komunikace'!$C$82:$J$103,'D2_02 - Komunikace'!$C$109:$K$186</definedName>
    <definedName name="_xlnm.Print_Area" localSheetId="9">'D2_36 - Přeložky optickýc...'!$C$4:$J$76,'D2_36 - Přeložky optickýc...'!$C$82:$J$97,'D2_36 - Přeložky optickýc...'!$C$103:$K$136</definedName>
    <definedName name="_xlnm.Print_Area" localSheetId="10">'D2_41 - Přeložky a přípoj...'!$C$4:$J$76,'D2_41 - Přeložky a přípoj...'!$C$82:$J$97,'D2_41 - Přeložky a přípoj...'!$C$103:$K$135</definedName>
    <definedName name="_xlnm.Print_Area" localSheetId="0">'Rekapitulace stavby'!$D$4:$AO$76,'Rekapitulace stavby'!$C$82:$AQ$108</definedName>
    <definedName name="_xlnm.Print_Area" localSheetId="11">'VRN - Vedlejší rozpočtové...'!$C$4:$J$76,'VRN - Vedlejší rozpočtové...'!$C$82:$J$104,'VRN - Vedlejší rozpočtové...'!$C$110:$K$151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7" i="12" l="1"/>
  <c r="J36" i="12"/>
  <c r="AY107" i="1" s="1"/>
  <c r="J35" i="12"/>
  <c r="AX107" i="1"/>
  <c r="BI147" i="12"/>
  <c r="BH147" i="12"/>
  <c r="BG147" i="12"/>
  <c r="BF147" i="12"/>
  <c r="T147" i="12"/>
  <c r="T146" i="12"/>
  <c r="R147" i="12"/>
  <c r="R146" i="12"/>
  <c r="P147" i="12"/>
  <c r="P146" i="12"/>
  <c r="BI143" i="12"/>
  <c r="BH143" i="12"/>
  <c r="BG143" i="12"/>
  <c r="BF143" i="12"/>
  <c r="T143" i="12"/>
  <c r="T142" i="12"/>
  <c r="R143" i="12"/>
  <c r="R142" i="12"/>
  <c r="P143" i="12"/>
  <c r="P142" i="12" s="1"/>
  <c r="BI139" i="12"/>
  <c r="BH139" i="12"/>
  <c r="BG139" i="12"/>
  <c r="BF139" i="12"/>
  <c r="T139" i="12"/>
  <c r="T138" i="12" s="1"/>
  <c r="R139" i="12"/>
  <c r="R138" i="12" s="1"/>
  <c r="P139" i="12"/>
  <c r="P138" i="12" s="1"/>
  <c r="BI135" i="12"/>
  <c r="BH135" i="12"/>
  <c r="BG135" i="12"/>
  <c r="BF135" i="12"/>
  <c r="T135" i="12"/>
  <c r="T134" i="12" s="1"/>
  <c r="R135" i="12"/>
  <c r="R134" i="12" s="1"/>
  <c r="P135" i="12"/>
  <c r="P134" i="12"/>
  <c r="BI130" i="12"/>
  <c r="BH130" i="12"/>
  <c r="BG130" i="12"/>
  <c r="BF130" i="12"/>
  <c r="T130" i="12"/>
  <c r="T129" i="12" s="1"/>
  <c r="R130" i="12"/>
  <c r="R129" i="12"/>
  <c r="P130" i="12"/>
  <c r="P129" i="12"/>
  <c r="BI126" i="12"/>
  <c r="BH126" i="12"/>
  <c r="BG126" i="12"/>
  <c r="BF126" i="12"/>
  <c r="T126" i="12"/>
  <c r="T125" i="12"/>
  <c r="R126" i="12"/>
  <c r="R125" i="12" s="1"/>
  <c r="P126" i="12"/>
  <c r="P125" i="12" s="1"/>
  <c r="J120" i="12"/>
  <c r="J119" i="12"/>
  <c r="F119" i="12"/>
  <c r="F117" i="12"/>
  <c r="E115" i="12"/>
  <c r="J92" i="12"/>
  <c r="J91" i="12"/>
  <c r="F91" i="12"/>
  <c r="F89" i="12"/>
  <c r="E87" i="12"/>
  <c r="J18" i="12"/>
  <c r="E18" i="12"/>
  <c r="F120" i="12"/>
  <c r="J17" i="12"/>
  <c r="J12" i="12"/>
  <c r="J89" i="12" s="1"/>
  <c r="E7" i="12"/>
  <c r="E113" i="12"/>
  <c r="J37" i="11"/>
  <c r="J36" i="11"/>
  <c r="AY106" i="1" s="1"/>
  <c r="J35" i="11"/>
  <c r="AX106" i="1"/>
  <c r="BI135" i="11"/>
  <c r="BH135" i="11"/>
  <c r="BG135" i="11"/>
  <c r="BF135" i="11"/>
  <c r="T135" i="11"/>
  <c r="R135" i="11"/>
  <c r="P135" i="11"/>
  <c r="BI134" i="11"/>
  <c r="BH134" i="11"/>
  <c r="BG134" i="11"/>
  <c r="BF134" i="11"/>
  <c r="T134" i="11"/>
  <c r="R134" i="11"/>
  <c r="P134" i="11"/>
  <c r="BI133" i="11"/>
  <c r="BH133" i="11"/>
  <c r="BG133" i="11"/>
  <c r="BF133" i="11"/>
  <c r="T133" i="11"/>
  <c r="R133" i="11"/>
  <c r="P133" i="11"/>
  <c r="BI132" i="11"/>
  <c r="BH132" i="11"/>
  <c r="BG132" i="11"/>
  <c r="BF132" i="11"/>
  <c r="T132" i="11"/>
  <c r="R132" i="11"/>
  <c r="P132" i="11"/>
  <c r="BI131" i="11"/>
  <c r="BH131" i="11"/>
  <c r="BG131" i="11"/>
  <c r="BF131" i="11"/>
  <c r="T131" i="11"/>
  <c r="R131" i="11"/>
  <c r="P131" i="11"/>
  <c r="BI130" i="11"/>
  <c r="BH130" i="11"/>
  <c r="BG130" i="11"/>
  <c r="BF130" i="11"/>
  <c r="T130" i="11"/>
  <c r="R130" i="11"/>
  <c r="P130" i="11"/>
  <c r="BI129" i="11"/>
  <c r="BH129" i="11"/>
  <c r="BG129" i="11"/>
  <c r="BF129" i="11"/>
  <c r="T129" i="11"/>
  <c r="R129" i="11"/>
  <c r="P129" i="11"/>
  <c r="BI126" i="11"/>
  <c r="BH126" i="11"/>
  <c r="BG126" i="11"/>
  <c r="BF126" i="11"/>
  <c r="T126" i="11"/>
  <c r="R126" i="11"/>
  <c r="P126" i="11"/>
  <c r="BI125" i="11"/>
  <c r="BH125" i="11"/>
  <c r="BG125" i="11"/>
  <c r="BF125" i="11"/>
  <c r="T125" i="11"/>
  <c r="R125" i="11"/>
  <c r="P125" i="11"/>
  <c r="BI124" i="11"/>
  <c r="BH124" i="11"/>
  <c r="BG124" i="11"/>
  <c r="BF124" i="11"/>
  <c r="T124" i="11"/>
  <c r="R124" i="11"/>
  <c r="P124" i="11"/>
  <c r="BI123" i="11"/>
  <c r="BH123" i="11"/>
  <c r="BG123" i="11"/>
  <c r="BF123" i="11"/>
  <c r="T123" i="11"/>
  <c r="R123" i="11"/>
  <c r="P123" i="11"/>
  <c r="BI122" i="11"/>
  <c r="BH122" i="11"/>
  <c r="BG122" i="11"/>
  <c r="BF122" i="11"/>
  <c r="T122" i="11"/>
  <c r="R122" i="11"/>
  <c r="P122" i="11"/>
  <c r="BI121" i="11"/>
  <c r="BH121" i="11"/>
  <c r="BG121" i="11"/>
  <c r="BF121" i="11"/>
  <c r="T121" i="11"/>
  <c r="R121" i="11"/>
  <c r="P121" i="11"/>
  <c r="BI120" i="11"/>
  <c r="BH120" i="11"/>
  <c r="BG120" i="11"/>
  <c r="BF120" i="11"/>
  <c r="T120" i="11"/>
  <c r="R120" i="11"/>
  <c r="P120" i="11"/>
  <c r="BI119" i="11"/>
  <c r="BH119" i="11"/>
  <c r="BG119" i="11"/>
  <c r="BF119" i="11"/>
  <c r="T119" i="11"/>
  <c r="R119" i="11"/>
  <c r="P119" i="11"/>
  <c r="BI118" i="11"/>
  <c r="BH118" i="11"/>
  <c r="BG118" i="11"/>
  <c r="BF118" i="11"/>
  <c r="T118" i="11"/>
  <c r="R118" i="11"/>
  <c r="P118" i="11"/>
  <c r="BI117" i="11"/>
  <c r="BH117" i="11"/>
  <c r="BG117" i="11"/>
  <c r="BF117" i="11"/>
  <c r="T117" i="11"/>
  <c r="R117" i="11"/>
  <c r="P117" i="11"/>
  <c r="J113" i="11"/>
  <c r="J112" i="11"/>
  <c r="F112" i="11"/>
  <c r="F110" i="11"/>
  <c r="E108" i="11"/>
  <c r="J92" i="11"/>
  <c r="J91" i="11"/>
  <c r="F91" i="11"/>
  <c r="F89" i="11"/>
  <c r="E87" i="11"/>
  <c r="J18" i="11"/>
  <c r="E18" i="11"/>
  <c r="F113" i="11" s="1"/>
  <c r="J17" i="11"/>
  <c r="J12" i="11"/>
  <c r="J110" i="11" s="1"/>
  <c r="E7" i="11"/>
  <c r="E85" i="11"/>
  <c r="J37" i="10"/>
  <c r="J36" i="10"/>
  <c r="AY105" i="1" s="1"/>
  <c r="J35" i="10"/>
  <c r="AX105" i="1"/>
  <c r="BI136" i="10"/>
  <c r="BH136" i="10"/>
  <c r="BG136" i="10"/>
  <c r="BF136" i="10"/>
  <c r="T136" i="10"/>
  <c r="R136" i="10"/>
  <c r="P136" i="10"/>
  <c r="BI135" i="10"/>
  <c r="BH135" i="10"/>
  <c r="BG135" i="10"/>
  <c r="BF135" i="10"/>
  <c r="T135" i="10"/>
  <c r="R135" i="10"/>
  <c r="P135" i="10"/>
  <c r="BI134" i="10"/>
  <c r="BH134" i="10"/>
  <c r="BG134" i="10"/>
  <c r="BF134" i="10"/>
  <c r="T134" i="10"/>
  <c r="R134" i="10"/>
  <c r="P134" i="10"/>
  <c r="BI133" i="10"/>
  <c r="BH133" i="10"/>
  <c r="BG133" i="10"/>
  <c r="BF133" i="10"/>
  <c r="T133" i="10"/>
  <c r="R133" i="10"/>
  <c r="P133" i="10"/>
  <c r="BI132" i="10"/>
  <c r="BH132" i="10"/>
  <c r="BG132" i="10"/>
  <c r="BF132" i="10"/>
  <c r="T132" i="10"/>
  <c r="R132" i="10"/>
  <c r="P132" i="10"/>
  <c r="BI131" i="10"/>
  <c r="BH131" i="10"/>
  <c r="BG131" i="10"/>
  <c r="BF131" i="10"/>
  <c r="T131" i="10"/>
  <c r="R131" i="10"/>
  <c r="P131" i="10"/>
  <c r="BI130" i="10"/>
  <c r="BH130" i="10"/>
  <c r="BG130" i="10"/>
  <c r="BF130" i="10"/>
  <c r="T130" i="10"/>
  <c r="R130" i="10"/>
  <c r="P130" i="10"/>
  <c r="BI129" i="10"/>
  <c r="BH129" i="10"/>
  <c r="BG129" i="10"/>
  <c r="BF129" i="10"/>
  <c r="T129" i="10"/>
  <c r="R129" i="10"/>
  <c r="P129" i="10"/>
  <c r="BI128" i="10"/>
  <c r="BH128" i="10"/>
  <c r="BG128" i="10"/>
  <c r="BF128" i="10"/>
  <c r="T128" i="10"/>
  <c r="R128" i="10"/>
  <c r="P128" i="10"/>
  <c r="BI127" i="10"/>
  <c r="BH127" i="10"/>
  <c r="BG127" i="10"/>
  <c r="BF127" i="10"/>
  <c r="T127" i="10"/>
  <c r="R127" i="10"/>
  <c r="P127" i="10"/>
  <c r="BI126" i="10"/>
  <c r="BH126" i="10"/>
  <c r="BG126" i="10"/>
  <c r="BF126" i="10"/>
  <c r="T126" i="10"/>
  <c r="R126" i="10"/>
  <c r="P126" i="10"/>
  <c r="BI125" i="10"/>
  <c r="BH125" i="10"/>
  <c r="BG125" i="10"/>
  <c r="BF125" i="10"/>
  <c r="T125" i="10"/>
  <c r="R125" i="10"/>
  <c r="P125" i="10"/>
  <c r="BI124" i="10"/>
  <c r="BH124" i="10"/>
  <c r="BG124" i="10"/>
  <c r="BF124" i="10"/>
  <c r="T124" i="10"/>
  <c r="R124" i="10"/>
  <c r="P124" i="10"/>
  <c r="BI123" i="10"/>
  <c r="BH123" i="10"/>
  <c r="BG123" i="10"/>
  <c r="BF123" i="10"/>
  <c r="T123" i="10"/>
  <c r="R123" i="10"/>
  <c r="P123" i="10"/>
  <c r="BI122" i="10"/>
  <c r="BH122" i="10"/>
  <c r="BG122" i="10"/>
  <c r="BF122" i="10"/>
  <c r="T122" i="10"/>
  <c r="R122" i="10"/>
  <c r="P122" i="10"/>
  <c r="BI121" i="10"/>
  <c r="BH121" i="10"/>
  <c r="BG121" i="10"/>
  <c r="BF121" i="10"/>
  <c r="T121" i="10"/>
  <c r="R121" i="10"/>
  <c r="P121" i="10"/>
  <c r="BI120" i="10"/>
  <c r="BH120" i="10"/>
  <c r="BG120" i="10"/>
  <c r="BF120" i="10"/>
  <c r="T120" i="10"/>
  <c r="R120" i="10"/>
  <c r="P120" i="10"/>
  <c r="BI119" i="10"/>
  <c r="BH119" i="10"/>
  <c r="BG119" i="10"/>
  <c r="BF119" i="10"/>
  <c r="T119" i="10"/>
  <c r="R119" i="10"/>
  <c r="P119" i="10"/>
  <c r="BI118" i="10"/>
  <c r="BH118" i="10"/>
  <c r="BG118" i="10"/>
  <c r="BF118" i="10"/>
  <c r="T118" i="10"/>
  <c r="R118" i="10"/>
  <c r="P118" i="10"/>
  <c r="BI117" i="10"/>
  <c r="BH117" i="10"/>
  <c r="BG117" i="10"/>
  <c r="BF117" i="10"/>
  <c r="T117" i="10"/>
  <c r="R117" i="10"/>
  <c r="P117" i="10"/>
  <c r="J113" i="10"/>
  <c r="J112" i="10"/>
  <c r="F112" i="10"/>
  <c r="F110" i="10"/>
  <c r="E108" i="10"/>
  <c r="J92" i="10"/>
  <c r="J91" i="10"/>
  <c r="F91" i="10"/>
  <c r="F89" i="10"/>
  <c r="E87" i="10"/>
  <c r="J18" i="10"/>
  <c r="E18" i="10"/>
  <c r="F113" i="10"/>
  <c r="J17" i="10"/>
  <c r="J12" i="10"/>
  <c r="J110" i="10" s="1"/>
  <c r="E7" i="10"/>
  <c r="E106" i="10" s="1"/>
  <c r="J133" i="9"/>
  <c r="J99" i="9" s="1"/>
  <c r="J37" i="9"/>
  <c r="J36" i="9"/>
  <c r="AY104" i="1"/>
  <c r="J35" i="9"/>
  <c r="AX104" i="1" s="1"/>
  <c r="BI184" i="9"/>
  <c r="BH184" i="9"/>
  <c r="BG184" i="9"/>
  <c r="BF184" i="9"/>
  <c r="T184" i="9"/>
  <c r="T183" i="9"/>
  <c r="R184" i="9"/>
  <c r="R183" i="9" s="1"/>
  <c r="P184" i="9"/>
  <c r="P183" i="9" s="1"/>
  <c r="BI176" i="9"/>
  <c r="BH176" i="9"/>
  <c r="BG176" i="9"/>
  <c r="BF176" i="9"/>
  <c r="T176" i="9"/>
  <c r="R176" i="9"/>
  <c r="P176" i="9"/>
  <c r="BI174" i="9"/>
  <c r="BH174" i="9"/>
  <c r="BG174" i="9"/>
  <c r="BF174" i="9"/>
  <c r="T174" i="9"/>
  <c r="R174" i="9"/>
  <c r="P174" i="9"/>
  <c r="BI167" i="9"/>
  <c r="BH167" i="9"/>
  <c r="BG167" i="9"/>
  <c r="BF167" i="9"/>
  <c r="T167" i="9"/>
  <c r="R167" i="9"/>
  <c r="P167" i="9"/>
  <c r="BI158" i="9"/>
  <c r="BH158" i="9"/>
  <c r="BG158" i="9"/>
  <c r="BF158" i="9"/>
  <c r="T158" i="9"/>
  <c r="R158" i="9"/>
  <c r="P158" i="9"/>
  <c r="BI150" i="9"/>
  <c r="BH150" i="9"/>
  <c r="BG150" i="9"/>
  <c r="BF150" i="9"/>
  <c r="T150" i="9"/>
  <c r="R150" i="9"/>
  <c r="P150" i="9"/>
  <c r="BI142" i="9"/>
  <c r="BH142" i="9"/>
  <c r="BG142" i="9"/>
  <c r="BF142" i="9"/>
  <c r="T142" i="9"/>
  <c r="R142" i="9"/>
  <c r="P142" i="9"/>
  <c r="BI135" i="9"/>
  <c r="BH135" i="9"/>
  <c r="BG135" i="9"/>
  <c r="BF135" i="9"/>
  <c r="T135" i="9"/>
  <c r="R135" i="9"/>
  <c r="P135" i="9"/>
  <c r="BI125" i="9"/>
  <c r="BH125" i="9"/>
  <c r="BG125" i="9"/>
  <c r="BF125" i="9"/>
  <c r="T125" i="9"/>
  <c r="T124" i="9" s="1"/>
  <c r="R125" i="9"/>
  <c r="R124" i="9" s="1"/>
  <c r="P125" i="9"/>
  <c r="P124" i="9"/>
  <c r="J119" i="9"/>
  <c r="J118" i="9"/>
  <c r="F118" i="9"/>
  <c r="F116" i="9"/>
  <c r="E114" i="9"/>
  <c r="J92" i="9"/>
  <c r="J91" i="9"/>
  <c r="F91" i="9"/>
  <c r="F89" i="9"/>
  <c r="E87" i="9"/>
  <c r="J18" i="9"/>
  <c r="E18" i="9"/>
  <c r="F92" i="9" s="1"/>
  <c r="J17" i="9"/>
  <c r="J12" i="9"/>
  <c r="J89" i="9"/>
  <c r="E7" i="9"/>
  <c r="E112" i="9" s="1"/>
  <c r="J37" i="8"/>
  <c r="J36" i="8"/>
  <c r="AY103" i="1"/>
  <c r="J35" i="8"/>
  <c r="AX103" i="1"/>
  <c r="BI221" i="8"/>
  <c r="BH221" i="8"/>
  <c r="BG221" i="8"/>
  <c r="BF221" i="8"/>
  <c r="T221" i="8"/>
  <c r="R221" i="8"/>
  <c r="P221" i="8"/>
  <c r="BI213" i="8"/>
  <c r="BH213" i="8"/>
  <c r="BG213" i="8"/>
  <c r="BF213" i="8"/>
  <c r="T213" i="8"/>
  <c r="R213" i="8"/>
  <c r="P213" i="8"/>
  <c r="BI205" i="8"/>
  <c r="BH205" i="8"/>
  <c r="BG205" i="8"/>
  <c r="BF205" i="8"/>
  <c r="T205" i="8"/>
  <c r="R205" i="8"/>
  <c r="P205" i="8"/>
  <c r="BI196" i="8"/>
  <c r="BH196" i="8"/>
  <c r="BG196" i="8"/>
  <c r="BF196" i="8"/>
  <c r="T196" i="8"/>
  <c r="R196" i="8"/>
  <c r="P196" i="8"/>
  <c r="BI187" i="8"/>
  <c r="BH187" i="8"/>
  <c r="BG187" i="8"/>
  <c r="BF187" i="8"/>
  <c r="T187" i="8"/>
  <c r="R187" i="8"/>
  <c r="P187" i="8"/>
  <c r="BI177" i="8"/>
  <c r="BH177" i="8"/>
  <c r="BG177" i="8"/>
  <c r="BF177" i="8"/>
  <c r="T177" i="8"/>
  <c r="R177" i="8"/>
  <c r="P177" i="8"/>
  <c r="BI167" i="8"/>
  <c r="BH167" i="8"/>
  <c r="BG167" i="8"/>
  <c r="BF167" i="8"/>
  <c r="T167" i="8"/>
  <c r="R167" i="8"/>
  <c r="P167" i="8"/>
  <c r="BI157" i="8"/>
  <c r="BH157" i="8"/>
  <c r="BG157" i="8"/>
  <c r="BF157" i="8"/>
  <c r="T157" i="8"/>
  <c r="R157" i="8"/>
  <c r="P157" i="8"/>
  <c r="BI148" i="8"/>
  <c r="BH148" i="8"/>
  <c r="BG148" i="8"/>
  <c r="BF148" i="8"/>
  <c r="T148" i="8"/>
  <c r="T147" i="8"/>
  <c r="R148" i="8"/>
  <c r="R147" i="8"/>
  <c r="P148" i="8"/>
  <c r="P147" i="8"/>
  <c r="BI139" i="8"/>
  <c r="BH139" i="8"/>
  <c r="BG139" i="8"/>
  <c r="BF139" i="8"/>
  <c r="T139" i="8"/>
  <c r="R139" i="8"/>
  <c r="P139" i="8"/>
  <c r="BI131" i="8"/>
  <c r="BH131" i="8"/>
  <c r="BG131" i="8"/>
  <c r="BF131" i="8"/>
  <c r="T131" i="8"/>
  <c r="R131" i="8"/>
  <c r="P131" i="8"/>
  <c r="BI123" i="8"/>
  <c r="BH123" i="8"/>
  <c r="BG123" i="8"/>
  <c r="BF123" i="8"/>
  <c r="T123" i="8"/>
  <c r="R123" i="8"/>
  <c r="P123" i="8"/>
  <c r="J117" i="8"/>
  <c r="J116" i="8"/>
  <c r="F116" i="8"/>
  <c r="F114" i="8"/>
  <c r="E112" i="8"/>
  <c r="J92" i="8"/>
  <c r="J91" i="8"/>
  <c r="F91" i="8"/>
  <c r="F89" i="8"/>
  <c r="E87" i="8"/>
  <c r="J18" i="8"/>
  <c r="E18" i="8"/>
  <c r="F117" i="8"/>
  <c r="J17" i="8"/>
  <c r="J12" i="8"/>
  <c r="J114" i="8" s="1"/>
  <c r="E7" i="8"/>
  <c r="E110" i="8"/>
  <c r="J39" i="7"/>
  <c r="J38" i="7"/>
  <c r="AY102" i="1"/>
  <c r="J37" i="7"/>
  <c r="AX102" i="1" s="1"/>
  <c r="BI136" i="7"/>
  <c r="BH136" i="7"/>
  <c r="BG136" i="7"/>
  <c r="BF136" i="7"/>
  <c r="T136" i="7"/>
  <c r="R136" i="7"/>
  <c r="P136" i="7"/>
  <c r="BI135" i="7"/>
  <c r="BH135" i="7"/>
  <c r="BG135" i="7"/>
  <c r="BF135" i="7"/>
  <c r="T135" i="7"/>
  <c r="R135" i="7"/>
  <c r="P135" i="7"/>
  <c r="BI134" i="7"/>
  <c r="BH134" i="7"/>
  <c r="BG134" i="7"/>
  <c r="BF134" i="7"/>
  <c r="T134" i="7"/>
  <c r="R134" i="7"/>
  <c r="P134" i="7"/>
  <c r="BI132" i="7"/>
  <c r="BH132" i="7"/>
  <c r="BG132" i="7"/>
  <c r="BF132" i="7"/>
  <c r="T132" i="7"/>
  <c r="R132" i="7"/>
  <c r="P132" i="7"/>
  <c r="BI131" i="7"/>
  <c r="BH131" i="7"/>
  <c r="BG131" i="7"/>
  <c r="BF131" i="7"/>
  <c r="T131" i="7"/>
  <c r="R131" i="7"/>
  <c r="P131" i="7"/>
  <c r="BI130" i="7"/>
  <c r="BH130" i="7"/>
  <c r="BG130" i="7"/>
  <c r="BF130" i="7"/>
  <c r="T130" i="7"/>
  <c r="R130" i="7"/>
  <c r="P130" i="7"/>
  <c r="BI129" i="7"/>
  <c r="BH129" i="7"/>
  <c r="BG129" i="7"/>
  <c r="BF129" i="7"/>
  <c r="T129" i="7"/>
  <c r="R129" i="7"/>
  <c r="P129" i="7"/>
  <c r="BI128" i="7"/>
  <c r="BH128" i="7"/>
  <c r="BG128" i="7"/>
  <c r="BF128" i="7"/>
  <c r="T128" i="7"/>
  <c r="R128" i="7"/>
  <c r="P128" i="7"/>
  <c r="BI127" i="7"/>
  <c r="BH127" i="7"/>
  <c r="BG127" i="7"/>
  <c r="BF127" i="7"/>
  <c r="T127" i="7"/>
  <c r="R127" i="7"/>
  <c r="P127" i="7"/>
  <c r="BI126" i="7"/>
  <c r="BH126" i="7"/>
  <c r="BG126" i="7"/>
  <c r="BF126" i="7"/>
  <c r="T126" i="7"/>
  <c r="R126" i="7"/>
  <c r="P126" i="7"/>
  <c r="BI125" i="7"/>
  <c r="BH125" i="7"/>
  <c r="BG125" i="7"/>
  <c r="BF125" i="7"/>
  <c r="T125" i="7"/>
  <c r="R125" i="7"/>
  <c r="P125" i="7"/>
  <c r="BI124" i="7"/>
  <c r="BH124" i="7"/>
  <c r="BG124" i="7"/>
  <c r="BF124" i="7"/>
  <c r="T124" i="7"/>
  <c r="R124" i="7"/>
  <c r="P124" i="7"/>
  <c r="J119" i="7"/>
  <c r="J118" i="7"/>
  <c r="F118" i="7"/>
  <c r="F116" i="7"/>
  <c r="E114" i="7"/>
  <c r="J94" i="7"/>
  <c r="J93" i="7"/>
  <c r="F93" i="7"/>
  <c r="F91" i="7"/>
  <c r="E89" i="7"/>
  <c r="J20" i="7"/>
  <c r="E20" i="7"/>
  <c r="F119" i="7"/>
  <c r="J19" i="7"/>
  <c r="J14" i="7"/>
  <c r="J116" i="7" s="1"/>
  <c r="E7" i="7"/>
  <c r="E110" i="7"/>
  <c r="J39" i="6"/>
  <c r="J38" i="6"/>
  <c r="AY100" i="1"/>
  <c r="J37" i="6"/>
  <c r="AX100" i="1"/>
  <c r="BI173" i="6"/>
  <c r="BH173" i="6"/>
  <c r="BG173" i="6"/>
  <c r="BF173" i="6"/>
  <c r="T173" i="6"/>
  <c r="R173" i="6"/>
  <c r="P173" i="6"/>
  <c r="BI171" i="6"/>
  <c r="BH171" i="6"/>
  <c r="BG171" i="6"/>
  <c r="BF171" i="6"/>
  <c r="T171" i="6"/>
  <c r="R171" i="6"/>
  <c r="P171" i="6"/>
  <c r="BI169" i="6"/>
  <c r="BH169" i="6"/>
  <c r="BG169" i="6"/>
  <c r="BF169" i="6"/>
  <c r="T169" i="6"/>
  <c r="R169" i="6"/>
  <c r="P169" i="6"/>
  <c r="BI167" i="6"/>
  <c r="BH167" i="6"/>
  <c r="BG167" i="6"/>
  <c r="BF167" i="6"/>
  <c r="T167" i="6"/>
  <c r="R167" i="6"/>
  <c r="P167" i="6"/>
  <c r="BI165" i="6"/>
  <c r="BH165" i="6"/>
  <c r="BG165" i="6"/>
  <c r="BF165" i="6"/>
  <c r="T165" i="6"/>
  <c r="R165" i="6"/>
  <c r="P165" i="6"/>
  <c r="BI163" i="6"/>
  <c r="BH163" i="6"/>
  <c r="BG163" i="6"/>
  <c r="BF163" i="6"/>
  <c r="T163" i="6"/>
  <c r="R163" i="6"/>
  <c r="P163" i="6"/>
  <c r="BI161" i="6"/>
  <c r="BH161" i="6"/>
  <c r="BG161" i="6"/>
  <c r="BF161" i="6"/>
  <c r="T161" i="6"/>
  <c r="R161" i="6"/>
  <c r="P161" i="6"/>
  <c r="BI159" i="6"/>
  <c r="BH159" i="6"/>
  <c r="BG159" i="6"/>
  <c r="BF159" i="6"/>
  <c r="T159" i="6"/>
  <c r="R159" i="6"/>
  <c r="P159" i="6"/>
  <c r="BI157" i="6"/>
  <c r="BH157" i="6"/>
  <c r="BG157" i="6"/>
  <c r="BF157" i="6"/>
  <c r="T157" i="6"/>
  <c r="R157" i="6"/>
  <c r="P157" i="6"/>
  <c r="BI155" i="6"/>
  <c r="BH155" i="6"/>
  <c r="BG155" i="6"/>
  <c r="BF155" i="6"/>
  <c r="T155" i="6"/>
  <c r="R155" i="6"/>
  <c r="P155" i="6"/>
  <c r="BI153" i="6"/>
  <c r="BH153" i="6"/>
  <c r="BG153" i="6"/>
  <c r="BF153" i="6"/>
  <c r="T153" i="6"/>
  <c r="R153" i="6"/>
  <c r="P153" i="6"/>
  <c r="BI151" i="6"/>
  <c r="BH151" i="6"/>
  <c r="BG151" i="6"/>
  <c r="BF151" i="6"/>
  <c r="T151" i="6"/>
  <c r="R151" i="6"/>
  <c r="P151" i="6"/>
  <c r="BI149" i="6"/>
  <c r="BH149" i="6"/>
  <c r="BG149" i="6"/>
  <c r="BF149" i="6"/>
  <c r="T149" i="6"/>
  <c r="R149" i="6"/>
  <c r="P149" i="6"/>
  <c r="BI145" i="6"/>
  <c r="BH145" i="6"/>
  <c r="BG145" i="6"/>
  <c r="BF145" i="6"/>
  <c r="T145" i="6"/>
  <c r="R145" i="6"/>
  <c r="P145" i="6"/>
  <c r="BI143" i="6"/>
  <c r="BH143" i="6"/>
  <c r="BG143" i="6"/>
  <c r="BF143" i="6"/>
  <c r="T143" i="6"/>
  <c r="R143" i="6"/>
  <c r="P143" i="6"/>
  <c r="BI141" i="6"/>
  <c r="BH141" i="6"/>
  <c r="BG141" i="6"/>
  <c r="BF141" i="6"/>
  <c r="T141" i="6"/>
  <c r="R141" i="6"/>
  <c r="P141" i="6"/>
  <c r="BI138" i="6"/>
  <c r="BH138" i="6"/>
  <c r="BG138" i="6"/>
  <c r="BF138" i="6"/>
  <c r="T138" i="6"/>
  <c r="R138" i="6"/>
  <c r="P138" i="6"/>
  <c r="BI136" i="6"/>
  <c r="BH136" i="6"/>
  <c r="BG136" i="6"/>
  <c r="BF136" i="6"/>
  <c r="T136" i="6"/>
  <c r="R136" i="6"/>
  <c r="P136" i="6"/>
  <c r="BI134" i="6"/>
  <c r="BH134" i="6"/>
  <c r="BG134" i="6"/>
  <c r="BF134" i="6"/>
  <c r="T134" i="6"/>
  <c r="R134" i="6"/>
  <c r="P134" i="6"/>
  <c r="BI132" i="6"/>
  <c r="BH132" i="6"/>
  <c r="BG132" i="6"/>
  <c r="BF132" i="6"/>
  <c r="T132" i="6"/>
  <c r="R132" i="6"/>
  <c r="P132" i="6"/>
  <c r="BI130" i="6"/>
  <c r="BH130" i="6"/>
  <c r="BG130" i="6"/>
  <c r="BF130" i="6"/>
  <c r="T130" i="6"/>
  <c r="R130" i="6"/>
  <c r="P130" i="6"/>
  <c r="BI128" i="6"/>
  <c r="BH128" i="6"/>
  <c r="BG128" i="6"/>
  <c r="BF128" i="6"/>
  <c r="T128" i="6"/>
  <c r="R128" i="6"/>
  <c r="P128" i="6"/>
  <c r="BI126" i="6"/>
  <c r="BH126" i="6"/>
  <c r="BG126" i="6"/>
  <c r="BF126" i="6"/>
  <c r="T126" i="6"/>
  <c r="R126" i="6"/>
  <c r="P126" i="6"/>
  <c r="J120" i="6"/>
  <c r="J119" i="6"/>
  <c r="F119" i="6"/>
  <c r="F117" i="6"/>
  <c r="E115" i="6"/>
  <c r="J94" i="6"/>
  <c r="J93" i="6"/>
  <c r="F93" i="6"/>
  <c r="F91" i="6"/>
  <c r="E89" i="6"/>
  <c r="J20" i="6"/>
  <c r="E20" i="6"/>
  <c r="F120" i="6"/>
  <c r="J19" i="6"/>
  <c r="J14" i="6"/>
  <c r="J117" i="6" s="1"/>
  <c r="E7" i="6"/>
  <c r="E111" i="6" s="1"/>
  <c r="J39" i="5"/>
  <c r="J38" i="5"/>
  <c r="AY99" i="1" s="1"/>
  <c r="J37" i="5"/>
  <c r="AX99" i="1"/>
  <c r="BI217" i="5"/>
  <c r="BH217" i="5"/>
  <c r="BG217" i="5"/>
  <c r="BF217" i="5"/>
  <c r="T217" i="5"/>
  <c r="R217" i="5"/>
  <c r="P217" i="5"/>
  <c r="BI215" i="5"/>
  <c r="BH215" i="5"/>
  <c r="BG215" i="5"/>
  <c r="BF215" i="5"/>
  <c r="T215" i="5"/>
  <c r="R215" i="5"/>
  <c r="P215" i="5"/>
  <c r="BI213" i="5"/>
  <c r="BH213" i="5"/>
  <c r="BG213" i="5"/>
  <c r="BF213" i="5"/>
  <c r="T213" i="5"/>
  <c r="R213" i="5"/>
  <c r="P213" i="5"/>
  <c r="BI210" i="5"/>
  <c r="BH210" i="5"/>
  <c r="BG210" i="5"/>
  <c r="BF210" i="5"/>
  <c r="T210" i="5"/>
  <c r="R210" i="5"/>
  <c r="P210" i="5"/>
  <c r="BI207" i="5"/>
  <c r="BH207" i="5"/>
  <c r="BG207" i="5"/>
  <c r="BF207" i="5"/>
  <c r="T207" i="5"/>
  <c r="R207" i="5"/>
  <c r="P207" i="5"/>
  <c r="BI205" i="5"/>
  <c r="BH205" i="5"/>
  <c r="BG205" i="5"/>
  <c r="BF205" i="5"/>
  <c r="T205" i="5"/>
  <c r="R205" i="5"/>
  <c r="P205" i="5"/>
  <c r="BI202" i="5"/>
  <c r="BH202" i="5"/>
  <c r="BG202" i="5"/>
  <c r="BF202" i="5"/>
  <c r="T202" i="5"/>
  <c r="R202" i="5"/>
  <c r="P202" i="5"/>
  <c r="BI200" i="5"/>
  <c r="BH200" i="5"/>
  <c r="BG200" i="5"/>
  <c r="BF200" i="5"/>
  <c r="T200" i="5"/>
  <c r="R200" i="5"/>
  <c r="P200" i="5"/>
  <c r="BI197" i="5"/>
  <c r="BH197" i="5"/>
  <c r="BG197" i="5"/>
  <c r="BF197" i="5"/>
  <c r="T197" i="5"/>
  <c r="R197" i="5"/>
  <c r="P197" i="5"/>
  <c r="BI192" i="5"/>
  <c r="BH192" i="5"/>
  <c r="BG192" i="5"/>
  <c r="BF192" i="5"/>
  <c r="T192" i="5"/>
  <c r="R192" i="5"/>
  <c r="P192" i="5"/>
  <c r="BI190" i="5"/>
  <c r="BH190" i="5"/>
  <c r="BG190" i="5"/>
  <c r="BF190" i="5"/>
  <c r="T190" i="5"/>
  <c r="R190" i="5"/>
  <c r="P190" i="5"/>
  <c r="BI188" i="5"/>
  <c r="BH188" i="5"/>
  <c r="BG188" i="5"/>
  <c r="BF188" i="5"/>
  <c r="T188" i="5"/>
  <c r="R188" i="5"/>
  <c r="P188" i="5"/>
  <c r="BI186" i="5"/>
  <c r="BH186" i="5"/>
  <c r="BG186" i="5"/>
  <c r="BF186" i="5"/>
  <c r="T186" i="5"/>
  <c r="R186" i="5"/>
  <c r="P186" i="5"/>
  <c r="BI184" i="5"/>
  <c r="BH184" i="5"/>
  <c r="BG184" i="5"/>
  <c r="BF184" i="5"/>
  <c r="T184" i="5"/>
  <c r="R184" i="5"/>
  <c r="P184" i="5"/>
  <c r="BI182" i="5"/>
  <c r="BH182" i="5"/>
  <c r="BG182" i="5"/>
  <c r="BF182" i="5"/>
  <c r="T182" i="5"/>
  <c r="R182" i="5"/>
  <c r="P182" i="5"/>
  <c r="BI180" i="5"/>
  <c r="BH180" i="5"/>
  <c r="BG180" i="5"/>
  <c r="BF180" i="5"/>
  <c r="T180" i="5"/>
  <c r="R180" i="5"/>
  <c r="P180" i="5"/>
  <c r="BI177" i="5"/>
  <c r="BH177" i="5"/>
  <c r="BG177" i="5"/>
  <c r="BF177" i="5"/>
  <c r="T177" i="5"/>
  <c r="R177" i="5"/>
  <c r="P177" i="5"/>
  <c r="BI175" i="5"/>
  <c r="BH175" i="5"/>
  <c r="BG175" i="5"/>
  <c r="BF175" i="5"/>
  <c r="T175" i="5"/>
  <c r="R175" i="5"/>
  <c r="P175" i="5"/>
  <c r="BI172" i="5"/>
  <c r="BH172" i="5"/>
  <c r="BG172" i="5"/>
  <c r="BF172" i="5"/>
  <c r="T172" i="5"/>
  <c r="R172" i="5"/>
  <c r="P172" i="5"/>
  <c r="BI170" i="5"/>
  <c r="BH170" i="5"/>
  <c r="BG170" i="5"/>
  <c r="BF170" i="5"/>
  <c r="T170" i="5"/>
  <c r="R170" i="5"/>
  <c r="P170" i="5"/>
  <c r="BI168" i="5"/>
  <c r="BH168" i="5"/>
  <c r="BG168" i="5"/>
  <c r="BF168" i="5"/>
  <c r="T168" i="5"/>
  <c r="R168" i="5"/>
  <c r="P168" i="5"/>
  <c r="BI166" i="5"/>
  <c r="BH166" i="5"/>
  <c r="BG166" i="5"/>
  <c r="BF166" i="5"/>
  <c r="T166" i="5"/>
  <c r="R166" i="5"/>
  <c r="P166" i="5"/>
  <c r="BI164" i="5"/>
  <c r="BH164" i="5"/>
  <c r="BG164" i="5"/>
  <c r="BF164" i="5"/>
  <c r="T164" i="5"/>
  <c r="R164" i="5"/>
  <c r="P164" i="5"/>
  <c r="BI162" i="5"/>
  <c r="BH162" i="5"/>
  <c r="BG162" i="5"/>
  <c r="BF162" i="5"/>
  <c r="T162" i="5"/>
  <c r="R162" i="5"/>
  <c r="P162" i="5"/>
  <c r="BI160" i="5"/>
  <c r="BH160" i="5"/>
  <c r="BG160" i="5"/>
  <c r="BF160" i="5"/>
  <c r="T160" i="5"/>
  <c r="R160" i="5"/>
  <c r="P160" i="5"/>
  <c r="BI158" i="5"/>
  <c r="BH158" i="5"/>
  <c r="BG158" i="5"/>
  <c r="BF158" i="5"/>
  <c r="T158" i="5"/>
  <c r="R158" i="5"/>
  <c r="P158" i="5"/>
  <c r="BI156" i="5"/>
  <c r="BH156" i="5"/>
  <c r="BG156" i="5"/>
  <c r="BF156" i="5"/>
  <c r="T156" i="5"/>
  <c r="R156" i="5"/>
  <c r="P156" i="5"/>
  <c r="BI154" i="5"/>
  <c r="BH154" i="5"/>
  <c r="BG154" i="5"/>
  <c r="BF154" i="5"/>
  <c r="T154" i="5"/>
  <c r="R154" i="5"/>
  <c r="P154" i="5"/>
  <c r="BI152" i="5"/>
  <c r="BH152" i="5"/>
  <c r="BG152" i="5"/>
  <c r="BF152" i="5"/>
  <c r="T152" i="5"/>
  <c r="R152" i="5"/>
  <c r="P152" i="5"/>
  <c r="BI150" i="5"/>
  <c r="BH150" i="5"/>
  <c r="BG150" i="5"/>
  <c r="BF150" i="5"/>
  <c r="T150" i="5"/>
  <c r="R150" i="5"/>
  <c r="P150" i="5"/>
  <c r="BI147" i="5"/>
  <c r="BH147" i="5"/>
  <c r="BG147" i="5"/>
  <c r="BF147" i="5"/>
  <c r="T147" i="5"/>
  <c r="R147" i="5"/>
  <c r="P147" i="5"/>
  <c r="BI144" i="5"/>
  <c r="BH144" i="5"/>
  <c r="BG144" i="5"/>
  <c r="BF144" i="5"/>
  <c r="T144" i="5"/>
  <c r="R144" i="5"/>
  <c r="P144" i="5"/>
  <c r="BI142" i="5"/>
  <c r="BH142" i="5"/>
  <c r="BG142" i="5"/>
  <c r="BF142" i="5"/>
  <c r="T142" i="5"/>
  <c r="R142" i="5"/>
  <c r="P142" i="5"/>
  <c r="BI140" i="5"/>
  <c r="BH140" i="5"/>
  <c r="BG140" i="5"/>
  <c r="BF140" i="5"/>
  <c r="T140" i="5"/>
  <c r="R140" i="5"/>
  <c r="P140" i="5"/>
  <c r="BI138" i="5"/>
  <c r="BH138" i="5"/>
  <c r="BG138" i="5"/>
  <c r="BF138" i="5"/>
  <c r="T138" i="5"/>
  <c r="R138" i="5"/>
  <c r="P138" i="5"/>
  <c r="BI136" i="5"/>
  <c r="BH136" i="5"/>
  <c r="BG136" i="5"/>
  <c r="BF136" i="5"/>
  <c r="T136" i="5"/>
  <c r="R136" i="5"/>
  <c r="P136" i="5"/>
  <c r="BI134" i="5"/>
  <c r="BH134" i="5"/>
  <c r="BG134" i="5"/>
  <c r="BF134" i="5"/>
  <c r="T134" i="5"/>
  <c r="R134" i="5"/>
  <c r="P134" i="5"/>
  <c r="BI132" i="5"/>
  <c r="BH132" i="5"/>
  <c r="BG132" i="5"/>
  <c r="BF132" i="5"/>
  <c r="T132" i="5"/>
  <c r="R132" i="5"/>
  <c r="P132" i="5"/>
  <c r="BI130" i="5"/>
  <c r="BH130" i="5"/>
  <c r="BG130" i="5"/>
  <c r="BF130" i="5"/>
  <c r="T130" i="5"/>
  <c r="R130" i="5"/>
  <c r="P130" i="5"/>
  <c r="BI128" i="5"/>
  <c r="BH128" i="5"/>
  <c r="BG128" i="5"/>
  <c r="BF128" i="5"/>
  <c r="T128" i="5"/>
  <c r="R128" i="5"/>
  <c r="P128" i="5"/>
  <c r="J122" i="5"/>
  <c r="J121" i="5"/>
  <c r="F121" i="5"/>
  <c r="F119" i="5"/>
  <c r="E117" i="5"/>
  <c r="J94" i="5"/>
  <c r="J93" i="5"/>
  <c r="F93" i="5"/>
  <c r="F91" i="5"/>
  <c r="E89" i="5"/>
  <c r="J20" i="5"/>
  <c r="E20" i="5"/>
  <c r="F122" i="5" s="1"/>
  <c r="J19" i="5"/>
  <c r="J14" i="5"/>
  <c r="J91" i="5" s="1"/>
  <c r="E7" i="5"/>
  <c r="E85" i="5" s="1"/>
  <c r="J39" i="4"/>
  <c r="J38" i="4"/>
  <c r="AY98" i="1" s="1"/>
  <c r="J37" i="4"/>
  <c r="AX98" i="1"/>
  <c r="BI137" i="4"/>
  <c r="BH137" i="4"/>
  <c r="BG137" i="4"/>
  <c r="BF137" i="4"/>
  <c r="T137" i="4"/>
  <c r="R137" i="4"/>
  <c r="P137" i="4"/>
  <c r="BI136" i="4"/>
  <c r="BH136" i="4"/>
  <c r="BG136" i="4"/>
  <c r="BF136" i="4"/>
  <c r="T136" i="4"/>
  <c r="R136" i="4"/>
  <c r="P136" i="4"/>
  <c r="BI135" i="4"/>
  <c r="BH135" i="4"/>
  <c r="BG135" i="4"/>
  <c r="BF135" i="4"/>
  <c r="T135" i="4"/>
  <c r="R135" i="4"/>
  <c r="P135" i="4"/>
  <c r="BI134" i="4"/>
  <c r="BH134" i="4"/>
  <c r="BG134" i="4"/>
  <c r="BF134" i="4"/>
  <c r="T134" i="4"/>
  <c r="R134" i="4"/>
  <c r="P134" i="4"/>
  <c r="BI133" i="4"/>
  <c r="BH133" i="4"/>
  <c r="BG133" i="4"/>
  <c r="BF133" i="4"/>
  <c r="T133" i="4"/>
  <c r="R133" i="4"/>
  <c r="P133" i="4"/>
  <c r="BI131" i="4"/>
  <c r="BH131" i="4"/>
  <c r="BG131" i="4"/>
  <c r="BF131" i="4"/>
  <c r="T131" i="4"/>
  <c r="R131" i="4"/>
  <c r="P131" i="4"/>
  <c r="BI130" i="4"/>
  <c r="BH130" i="4"/>
  <c r="BG130" i="4"/>
  <c r="BF130" i="4"/>
  <c r="T130" i="4"/>
  <c r="R130" i="4"/>
  <c r="P130" i="4"/>
  <c r="BI129" i="4"/>
  <c r="BH129" i="4"/>
  <c r="BG129" i="4"/>
  <c r="BF129" i="4"/>
  <c r="T129" i="4"/>
  <c r="R129" i="4"/>
  <c r="P129" i="4"/>
  <c r="BI127" i="4"/>
  <c r="BH127" i="4"/>
  <c r="BG127" i="4"/>
  <c r="BF127" i="4"/>
  <c r="T127" i="4"/>
  <c r="R127" i="4"/>
  <c r="P127" i="4"/>
  <c r="BI126" i="4"/>
  <c r="BH126" i="4"/>
  <c r="BG126" i="4"/>
  <c r="BF126" i="4"/>
  <c r="T126" i="4"/>
  <c r="R126" i="4"/>
  <c r="P126" i="4"/>
  <c r="BI125" i="4"/>
  <c r="BH125" i="4"/>
  <c r="BG125" i="4"/>
  <c r="BF125" i="4"/>
  <c r="T125" i="4"/>
  <c r="R125" i="4"/>
  <c r="P125" i="4"/>
  <c r="J120" i="4"/>
  <c r="J119" i="4"/>
  <c r="F119" i="4"/>
  <c r="F117" i="4"/>
  <c r="E115" i="4"/>
  <c r="J94" i="4"/>
  <c r="J93" i="4"/>
  <c r="F93" i="4"/>
  <c r="F91" i="4"/>
  <c r="E89" i="4"/>
  <c r="J20" i="4"/>
  <c r="E20" i="4"/>
  <c r="F120" i="4" s="1"/>
  <c r="J19" i="4"/>
  <c r="J14" i="4"/>
  <c r="J117" i="4" s="1"/>
  <c r="E7" i="4"/>
  <c r="E111" i="4" s="1"/>
  <c r="J39" i="3"/>
  <c r="J38" i="3"/>
  <c r="AY97" i="1"/>
  <c r="J37" i="3"/>
  <c r="AX97" i="1"/>
  <c r="BI185" i="3"/>
  <c r="BH185" i="3"/>
  <c r="BG185" i="3"/>
  <c r="BF185" i="3"/>
  <c r="T185" i="3"/>
  <c r="R185" i="3"/>
  <c r="P185" i="3"/>
  <c r="BI182" i="3"/>
  <c r="BH182" i="3"/>
  <c r="BG182" i="3"/>
  <c r="BF182" i="3"/>
  <c r="T182" i="3"/>
  <c r="R182" i="3"/>
  <c r="P182" i="3"/>
  <c r="BI179" i="3"/>
  <c r="BH179" i="3"/>
  <c r="BG179" i="3"/>
  <c r="BF179" i="3"/>
  <c r="T179" i="3"/>
  <c r="R179" i="3"/>
  <c r="P179" i="3"/>
  <c r="BI175" i="3"/>
  <c r="BH175" i="3"/>
  <c r="BG175" i="3"/>
  <c r="BF175" i="3"/>
  <c r="T175" i="3"/>
  <c r="R175" i="3"/>
  <c r="P175" i="3"/>
  <c r="BI172" i="3"/>
  <c r="BH172" i="3"/>
  <c r="BG172" i="3"/>
  <c r="BF172" i="3"/>
  <c r="T172" i="3"/>
  <c r="R172" i="3"/>
  <c r="P172" i="3"/>
  <c r="BI169" i="3"/>
  <c r="BH169" i="3"/>
  <c r="BG169" i="3"/>
  <c r="BF169" i="3"/>
  <c r="T169" i="3"/>
  <c r="R169" i="3"/>
  <c r="P169" i="3"/>
  <c r="BI166" i="3"/>
  <c r="BH166" i="3"/>
  <c r="BG166" i="3"/>
  <c r="BF166" i="3"/>
  <c r="T166" i="3"/>
  <c r="R166" i="3"/>
  <c r="P166" i="3"/>
  <c r="BI162" i="3"/>
  <c r="BH162" i="3"/>
  <c r="BG162" i="3"/>
  <c r="BF162" i="3"/>
  <c r="T162" i="3"/>
  <c r="R162" i="3"/>
  <c r="P162" i="3"/>
  <c r="BI158" i="3"/>
  <c r="BH158" i="3"/>
  <c r="BG158" i="3"/>
  <c r="BF158" i="3"/>
  <c r="T158" i="3"/>
  <c r="R158" i="3"/>
  <c r="P158" i="3"/>
  <c r="BI154" i="3"/>
  <c r="BH154" i="3"/>
  <c r="BG154" i="3"/>
  <c r="BF154" i="3"/>
  <c r="T154" i="3"/>
  <c r="T153" i="3"/>
  <c r="R154" i="3"/>
  <c r="R153" i="3" s="1"/>
  <c r="P154" i="3"/>
  <c r="P153" i="3"/>
  <c r="BI151" i="3"/>
  <c r="BH151" i="3"/>
  <c r="BG151" i="3"/>
  <c r="BF151" i="3"/>
  <c r="T151" i="3"/>
  <c r="R151" i="3"/>
  <c r="P151" i="3"/>
  <c r="BI148" i="3"/>
  <c r="BH148" i="3"/>
  <c r="BG148" i="3"/>
  <c r="BF148" i="3"/>
  <c r="T148" i="3"/>
  <c r="R148" i="3"/>
  <c r="P148" i="3"/>
  <c r="BI144" i="3"/>
  <c r="BH144" i="3"/>
  <c r="BG144" i="3"/>
  <c r="BF144" i="3"/>
  <c r="T144" i="3"/>
  <c r="R144" i="3"/>
  <c r="P144" i="3"/>
  <c r="BI140" i="3"/>
  <c r="BH140" i="3"/>
  <c r="BG140" i="3"/>
  <c r="BF140" i="3"/>
  <c r="T140" i="3"/>
  <c r="R140" i="3"/>
  <c r="P140" i="3"/>
  <c r="BI137" i="3"/>
  <c r="BH137" i="3"/>
  <c r="BG137" i="3"/>
  <c r="BF137" i="3"/>
  <c r="T137" i="3"/>
  <c r="R137" i="3"/>
  <c r="P137" i="3"/>
  <c r="BI133" i="3"/>
  <c r="BH133" i="3"/>
  <c r="BG133" i="3"/>
  <c r="BF133" i="3"/>
  <c r="T133" i="3"/>
  <c r="R133" i="3"/>
  <c r="P133" i="3"/>
  <c r="BI129" i="3"/>
  <c r="BH129" i="3"/>
  <c r="BG129" i="3"/>
  <c r="BF129" i="3"/>
  <c r="T129" i="3"/>
  <c r="R129" i="3"/>
  <c r="P129" i="3"/>
  <c r="J123" i="3"/>
  <c r="J122" i="3"/>
  <c r="F122" i="3"/>
  <c r="F120" i="3"/>
  <c r="E118" i="3"/>
  <c r="J94" i="3"/>
  <c r="J93" i="3"/>
  <c r="F93" i="3"/>
  <c r="F91" i="3"/>
  <c r="E89" i="3"/>
  <c r="J20" i="3"/>
  <c r="E20" i="3"/>
  <c r="F94" i="3" s="1"/>
  <c r="J19" i="3"/>
  <c r="J14" i="3"/>
  <c r="J120" i="3" s="1"/>
  <c r="E7" i="3"/>
  <c r="E85" i="3"/>
  <c r="J39" i="2"/>
  <c r="J38" i="2"/>
  <c r="AY96" i="1" s="1"/>
  <c r="J37" i="2"/>
  <c r="AX96" i="1"/>
  <c r="BI760" i="2"/>
  <c r="BH760" i="2"/>
  <c r="BG760" i="2"/>
  <c r="BF760" i="2"/>
  <c r="T760" i="2"/>
  <c r="R760" i="2"/>
  <c r="P760" i="2"/>
  <c r="BI753" i="2"/>
  <c r="BH753" i="2"/>
  <c r="BG753" i="2"/>
  <c r="BF753" i="2"/>
  <c r="T753" i="2"/>
  <c r="R753" i="2"/>
  <c r="P753" i="2"/>
  <c r="BI747" i="2"/>
  <c r="BH747" i="2"/>
  <c r="BG747" i="2"/>
  <c r="BF747" i="2"/>
  <c r="T747" i="2"/>
  <c r="R747" i="2"/>
  <c r="P747" i="2"/>
  <c r="BI739" i="2"/>
  <c r="BH739" i="2"/>
  <c r="BG739" i="2"/>
  <c r="BF739" i="2"/>
  <c r="T739" i="2"/>
  <c r="R739" i="2"/>
  <c r="P739" i="2"/>
  <c r="BI731" i="2"/>
  <c r="BH731" i="2"/>
  <c r="BG731" i="2"/>
  <c r="BF731" i="2"/>
  <c r="T731" i="2"/>
  <c r="R731" i="2"/>
  <c r="P731" i="2"/>
  <c r="BI724" i="2"/>
  <c r="BH724" i="2"/>
  <c r="BG724" i="2"/>
  <c r="BF724" i="2"/>
  <c r="T724" i="2"/>
  <c r="R724" i="2"/>
  <c r="P724" i="2"/>
  <c r="BI721" i="2"/>
  <c r="BH721" i="2"/>
  <c r="BG721" i="2"/>
  <c r="BF721" i="2"/>
  <c r="T721" i="2"/>
  <c r="R721" i="2"/>
  <c r="P721" i="2"/>
  <c r="BI716" i="2"/>
  <c r="BH716" i="2"/>
  <c r="BG716" i="2"/>
  <c r="BF716" i="2"/>
  <c r="T716" i="2"/>
  <c r="R716" i="2"/>
  <c r="P716" i="2"/>
  <c r="BI711" i="2"/>
  <c r="BH711" i="2"/>
  <c r="BG711" i="2"/>
  <c r="BF711" i="2"/>
  <c r="T711" i="2"/>
  <c r="R711" i="2"/>
  <c r="P711" i="2"/>
  <c r="BI700" i="2"/>
  <c r="BH700" i="2"/>
  <c r="BG700" i="2"/>
  <c r="BF700" i="2"/>
  <c r="T700" i="2"/>
  <c r="R700" i="2"/>
  <c r="P700" i="2"/>
  <c r="BI697" i="2"/>
  <c r="BH697" i="2"/>
  <c r="BG697" i="2"/>
  <c r="BF697" i="2"/>
  <c r="T697" i="2"/>
  <c r="R697" i="2"/>
  <c r="P697" i="2"/>
  <c r="BI691" i="2"/>
  <c r="BH691" i="2"/>
  <c r="BG691" i="2"/>
  <c r="BF691" i="2"/>
  <c r="T691" i="2"/>
  <c r="R691" i="2"/>
  <c r="P691" i="2"/>
  <c r="BI684" i="2"/>
  <c r="BH684" i="2"/>
  <c r="BG684" i="2"/>
  <c r="BF684" i="2"/>
  <c r="T684" i="2"/>
  <c r="R684" i="2"/>
  <c r="P684" i="2"/>
  <c r="BI677" i="2"/>
  <c r="BH677" i="2"/>
  <c r="BG677" i="2"/>
  <c r="BF677" i="2"/>
  <c r="T677" i="2"/>
  <c r="R677" i="2"/>
  <c r="P677" i="2"/>
  <c r="BI670" i="2"/>
  <c r="BH670" i="2"/>
  <c r="BG670" i="2"/>
  <c r="BF670" i="2"/>
  <c r="T670" i="2"/>
  <c r="R670" i="2"/>
  <c r="P670" i="2"/>
  <c r="BI667" i="2"/>
  <c r="BH667" i="2"/>
  <c r="BG667" i="2"/>
  <c r="BF667" i="2"/>
  <c r="T667" i="2"/>
  <c r="R667" i="2"/>
  <c r="P667" i="2"/>
  <c r="BI661" i="2"/>
  <c r="BH661" i="2"/>
  <c r="BG661" i="2"/>
  <c r="BF661" i="2"/>
  <c r="T661" i="2"/>
  <c r="R661" i="2"/>
  <c r="P661" i="2"/>
  <c r="BI656" i="2"/>
  <c r="BH656" i="2"/>
  <c r="BG656" i="2"/>
  <c r="BF656" i="2"/>
  <c r="T656" i="2"/>
  <c r="R656" i="2"/>
  <c r="P656" i="2"/>
  <c r="BI645" i="2"/>
  <c r="BH645" i="2"/>
  <c r="BG645" i="2"/>
  <c r="BF645" i="2"/>
  <c r="T645" i="2"/>
  <c r="R645" i="2"/>
  <c r="P645" i="2"/>
  <c r="BI637" i="2"/>
  <c r="BH637" i="2"/>
  <c r="BG637" i="2"/>
  <c r="BF637" i="2"/>
  <c r="T637" i="2"/>
  <c r="R637" i="2"/>
  <c r="P637" i="2"/>
  <c r="BI627" i="2"/>
  <c r="BH627" i="2"/>
  <c r="BG627" i="2"/>
  <c r="BF627" i="2"/>
  <c r="T627" i="2"/>
  <c r="R627" i="2"/>
  <c r="P627" i="2"/>
  <c r="BI617" i="2"/>
  <c r="BH617" i="2"/>
  <c r="BG617" i="2"/>
  <c r="BF617" i="2"/>
  <c r="T617" i="2"/>
  <c r="R617" i="2"/>
  <c r="P617" i="2"/>
  <c r="BI609" i="2"/>
  <c r="BH609" i="2"/>
  <c r="BG609" i="2"/>
  <c r="BF609" i="2"/>
  <c r="T609" i="2"/>
  <c r="R609" i="2"/>
  <c r="P609" i="2"/>
  <c r="BI601" i="2"/>
  <c r="BH601" i="2"/>
  <c r="BG601" i="2"/>
  <c r="BF601" i="2"/>
  <c r="T601" i="2"/>
  <c r="R601" i="2"/>
  <c r="P601" i="2"/>
  <c r="BI597" i="2"/>
  <c r="BH597" i="2"/>
  <c r="BG597" i="2"/>
  <c r="BF597" i="2"/>
  <c r="T597" i="2"/>
  <c r="R597" i="2"/>
  <c r="P597" i="2"/>
  <c r="BI588" i="2"/>
  <c r="BH588" i="2"/>
  <c r="BG588" i="2"/>
  <c r="BF588" i="2"/>
  <c r="T588" i="2"/>
  <c r="R588" i="2"/>
  <c r="P588" i="2"/>
  <c r="BI580" i="2"/>
  <c r="BH580" i="2"/>
  <c r="BG580" i="2"/>
  <c r="BF580" i="2"/>
  <c r="T580" i="2"/>
  <c r="R580" i="2"/>
  <c r="P580" i="2"/>
  <c r="BI573" i="2"/>
  <c r="BH573" i="2"/>
  <c r="BG573" i="2"/>
  <c r="BF573" i="2"/>
  <c r="T573" i="2"/>
  <c r="R573" i="2"/>
  <c r="P573" i="2"/>
  <c r="BI565" i="2"/>
  <c r="BH565" i="2"/>
  <c r="BG565" i="2"/>
  <c r="BF565" i="2"/>
  <c r="T565" i="2"/>
  <c r="R565" i="2"/>
  <c r="P565" i="2"/>
  <c r="BI561" i="2"/>
  <c r="BH561" i="2"/>
  <c r="BG561" i="2"/>
  <c r="BF561" i="2"/>
  <c r="T561" i="2"/>
  <c r="R561" i="2"/>
  <c r="P561" i="2"/>
  <c r="BI558" i="2"/>
  <c r="BH558" i="2"/>
  <c r="BG558" i="2"/>
  <c r="BF558" i="2"/>
  <c r="T558" i="2"/>
  <c r="R558" i="2"/>
  <c r="P558" i="2"/>
  <c r="BI555" i="2"/>
  <c r="BH555" i="2"/>
  <c r="BG555" i="2"/>
  <c r="BF555" i="2"/>
  <c r="T555" i="2"/>
  <c r="R555" i="2"/>
  <c r="P555" i="2"/>
  <c r="BI553" i="2"/>
  <c r="BH553" i="2"/>
  <c r="BG553" i="2"/>
  <c r="BF553" i="2"/>
  <c r="T553" i="2"/>
  <c r="R553" i="2"/>
  <c r="P553" i="2"/>
  <c r="BI551" i="2"/>
  <c r="BH551" i="2"/>
  <c r="BG551" i="2"/>
  <c r="BF551" i="2"/>
  <c r="T551" i="2"/>
  <c r="R551" i="2"/>
  <c r="P551" i="2"/>
  <c r="BI541" i="2"/>
  <c r="BH541" i="2"/>
  <c r="BG541" i="2"/>
  <c r="BF541" i="2"/>
  <c r="T541" i="2"/>
  <c r="R541" i="2"/>
  <c r="P541" i="2"/>
  <c r="BI539" i="2"/>
  <c r="BH539" i="2"/>
  <c r="BG539" i="2"/>
  <c r="BF539" i="2"/>
  <c r="T539" i="2"/>
  <c r="R539" i="2"/>
  <c r="P539" i="2"/>
  <c r="BI536" i="2"/>
  <c r="BH536" i="2"/>
  <c r="BG536" i="2"/>
  <c r="BF536" i="2"/>
  <c r="T536" i="2"/>
  <c r="R536" i="2"/>
  <c r="P536" i="2"/>
  <c r="BI533" i="2"/>
  <c r="BH533" i="2"/>
  <c r="BG533" i="2"/>
  <c r="BF533" i="2"/>
  <c r="T533" i="2"/>
  <c r="R533" i="2"/>
  <c r="P533" i="2"/>
  <c r="BI526" i="2"/>
  <c r="BH526" i="2"/>
  <c r="BG526" i="2"/>
  <c r="BF526" i="2"/>
  <c r="T526" i="2"/>
  <c r="R526" i="2"/>
  <c r="P526" i="2"/>
  <c r="BI517" i="2"/>
  <c r="BH517" i="2"/>
  <c r="BG517" i="2"/>
  <c r="BF517" i="2"/>
  <c r="T517" i="2"/>
  <c r="R517" i="2"/>
  <c r="P517" i="2"/>
  <c r="BI510" i="2"/>
  <c r="BH510" i="2"/>
  <c r="BG510" i="2"/>
  <c r="BF510" i="2"/>
  <c r="T510" i="2"/>
  <c r="R510" i="2"/>
  <c r="P510" i="2"/>
  <c r="BI502" i="2"/>
  <c r="BH502" i="2"/>
  <c r="BG502" i="2"/>
  <c r="BF502" i="2"/>
  <c r="T502" i="2"/>
  <c r="R502" i="2"/>
  <c r="P502" i="2"/>
  <c r="BI500" i="2"/>
  <c r="BH500" i="2"/>
  <c r="BG500" i="2"/>
  <c r="BF500" i="2"/>
  <c r="T500" i="2"/>
  <c r="R500" i="2"/>
  <c r="P500" i="2"/>
  <c r="BI493" i="2"/>
  <c r="BH493" i="2"/>
  <c r="BG493" i="2"/>
  <c r="BF493" i="2"/>
  <c r="T493" i="2"/>
  <c r="R493" i="2"/>
  <c r="P493" i="2"/>
  <c r="BI491" i="2"/>
  <c r="BH491" i="2"/>
  <c r="BG491" i="2"/>
  <c r="BF491" i="2"/>
  <c r="T491" i="2"/>
  <c r="R491" i="2"/>
  <c r="P491" i="2"/>
  <c r="BI484" i="2"/>
  <c r="BH484" i="2"/>
  <c r="BG484" i="2"/>
  <c r="BF484" i="2"/>
  <c r="T484" i="2"/>
  <c r="R484" i="2"/>
  <c r="P484" i="2"/>
  <c r="BI475" i="2"/>
  <c r="BH475" i="2"/>
  <c r="BG475" i="2"/>
  <c r="BF475" i="2"/>
  <c r="T475" i="2"/>
  <c r="R475" i="2"/>
  <c r="P475" i="2"/>
  <c r="BI474" i="2"/>
  <c r="BH474" i="2"/>
  <c r="BG474" i="2"/>
  <c r="BF474" i="2"/>
  <c r="T474" i="2"/>
  <c r="R474" i="2"/>
  <c r="P474" i="2"/>
  <c r="BI467" i="2"/>
  <c r="BH467" i="2"/>
  <c r="BG467" i="2"/>
  <c r="BF467" i="2"/>
  <c r="T467" i="2"/>
  <c r="R467" i="2"/>
  <c r="P467" i="2"/>
  <c r="BI459" i="2"/>
  <c r="BH459" i="2"/>
  <c r="BG459" i="2"/>
  <c r="BF459" i="2"/>
  <c r="T459" i="2"/>
  <c r="R459" i="2"/>
  <c r="P459" i="2"/>
  <c r="BI450" i="2"/>
  <c r="BH450" i="2"/>
  <c r="BG450" i="2"/>
  <c r="BF450" i="2"/>
  <c r="T450" i="2"/>
  <c r="R450" i="2"/>
  <c r="P450" i="2"/>
  <c r="BI442" i="2"/>
  <c r="BH442" i="2"/>
  <c r="BG442" i="2"/>
  <c r="BF442" i="2"/>
  <c r="T442" i="2"/>
  <c r="R442" i="2"/>
  <c r="P442" i="2"/>
  <c r="BI434" i="2"/>
  <c r="BH434" i="2"/>
  <c r="BG434" i="2"/>
  <c r="BF434" i="2"/>
  <c r="T434" i="2"/>
  <c r="R434" i="2"/>
  <c r="P434" i="2"/>
  <c r="BI431" i="2"/>
  <c r="BH431" i="2"/>
  <c r="BG431" i="2"/>
  <c r="BF431" i="2"/>
  <c r="T431" i="2"/>
  <c r="R431" i="2"/>
  <c r="P431" i="2"/>
  <c r="BI422" i="2"/>
  <c r="BH422" i="2"/>
  <c r="BG422" i="2"/>
  <c r="BF422" i="2"/>
  <c r="T422" i="2"/>
  <c r="R422" i="2"/>
  <c r="P422" i="2"/>
  <c r="BI413" i="2"/>
  <c r="BH413" i="2"/>
  <c r="BG413" i="2"/>
  <c r="BF413" i="2"/>
  <c r="T413" i="2"/>
  <c r="R413" i="2"/>
  <c r="P413" i="2"/>
  <c r="BI405" i="2"/>
  <c r="BH405" i="2"/>
  <c r="BG405" i="2"/>
  <c r="BF405" i="2"/>
  <c r="T405" i="2"/>
  <c r="R405" i="2"/>
  <c r="P405" i="2"/>
  <c r="BI397" i="2"/>
  <c r="BH397" i="2"/>
  <c r="BG397" i="2"/>
  <c r="BF397" i="2"/>
  <c r="T397" i="2"/>
  <c r="R397" i="2"/>
  <c r="P397" i="2"/>
  <c r="BI389" i="2"/>
  <c r="BH389" i="2"/>
  <c r="BG389" i="2"/>
  <c r="BF389" i="2"/>
  <c r="T389" i="2"/>
  <c r="R389" i="2"/>
  <c r="P389" i="2"/>
  <c r="BI380" i="2"/>
  <c r="BH380" i="2"/>
  <c r="BG380" i="2"/>
  <c r="BF380" i="2"/>
  <c r="T380" i="2"/>
  <c r="R380" i="2"/>
  <c r="P380" i="2"/>
  <c r="BI378" i="2"/>
  <c r="BH378" i="2"/>
  <c r="BG378" i="2"/>
  <c r="BF378" i="2"/>
  <c r="T378" i="2"/>
  <c r="R378" i="2"/>
  <c r="P378" i="2"/>
  <c r="BI371" i="2"/>
  <c r="BH371" i="2"/>
  <c r="BG371" i="2"/>
  <c r="BF371" i="2"/>
  <c r="T371" i="2"/>
  <c r="R371" i="2"/>
  <c r="P371" i="2"/>
  <c r="BI361" i="2"/>
  <c r="BH361" i="2"/>
  <c r="BG361" i="2"/>
  <c r="BF361" i="2"/>
  <c r="T361" i="2"/>
  <c r="R361" i="2"/>
  <c r="P361" i="2"/>
  <c r="BI352" i="2"/>
  <c r="BH352" i="2"/>
  <c r="BG352" i="2"/>
  <c r="BF352" i="2"/>
  <c r="T352" i="2"/>
  <c r="R352" i="2"/>
  <c r="P352" i="2"/>
  <c r="BI339" i="2"/>
  <c r="BH339" i="2"/>
  <c r="BG339" i="2"/>
  <c r="BF339" i="2"/>
  <c r="T339" i="2"/>
  <c r="R339" i="2"/>
  <c r="P339" i="2"/>
  <c r="BI331" i="2"/>
  <c r="BH331" i="2"/>
  <c r="BG331" i="2"/>
  <c r="BF331" i="2"/>
  <c r="T331" i="2"/>
  <c r="R331" i="2"/>
  <c r="P331" i="2"/>
  <c r="BI322" i="2"/>
  <c r="BH322" i="2"/>
  <c r="BG322" i="2"/>
  <c r="BF322" i="2"/>
  <c r="T322" i="2"/>
  <c r="R322" i="2"/>
  <c r="P322" i="2"/>
  <c r="BI314" i="2"/>
  <c r="BH314" i="2"/>
  <c r="BG314" i="2"/>
  <c r="BF314" i="2"/>
  <c r="T314" i="2"/>
  <c r="R314" i="2"/>
  <c r="P314" i="2"/>
  <c r="BI307" i="2"/>
  <c r="BH307" i="2"/>
  <c r="BG307" i="2"/>
  <c r="BF307" i="2"/>
  <c r="T307" i="2"/>
  <c r="R307" i="2"/>
  <c r="P307" i="2"/>
  <c r="BI300" i="2"/>
  <c r="BH300" i="2"/>
  <c r="BG300" i="2"/>
  <c r="BF300" i="2"/>
  <c r="T300" i="2"/>
  <c r="R300" i="2"/>
  <c r="P300" i="2"/>
  <c r="BI293" i="2"/>
  <c r="BH293" i="2"/>
  <c r="BG293" i="2"/>
  <c r="BF293" i="2"/>
  <c r="T293" i="2"/>
  <c r="R293" i="2"/>
  <c r="P293" i="2"/>
  <c r="BI286" i="2"/>
  <c r="BH286" i="2"/>
  <c r="BG286" i="2"/>
  <c r="BF286" i="2"/>
  <c r="T286" i="2"/>
  <c r="R286" i="2"/>
  <c r="P286" i="2"/>
  <c r="BI279" i="2"/>
  <c r="BH279" i="2"/>
  <c r="BG279" i="2"/>
  <c r="BF279" i="2"/>
  <c r="T279" i="2"/>
  <c r="R279" i="2"/>
  <c r="P279" i="2"/>
  <c r="BI270" i="2"/>
  <c r="BH270" i="2"/>
  <c r="BG270" i="2"/>
  <c r="BF270" i="2"/>
  <c r="T270" i="2"/>
  <c r="R270" i="2"/>
  <c r="P270" i="2"/>
  <c r="BI260" i="2"/>
  <c r="BH260" i="2"/>
  <c r="BG260" i="2"/>
  <c r="BF260" i="2"/>
  <c r="T260" i="2"/>
  <c r="R260" i="2"/>
  <c r="P260" i="2"/>
  <c r="BI247" i="2"/>
  <c r="BH247" i="2"/>
  <c r="BG247" i="2"/>
  <c r="BF247" i="2"/>
  <c r="T247" i="2"/>
  <c r="R247" i="2"/>
  <c r="P247" i="2"/>
  <c r="BI232" i="2"/>
  <c r="BH232" i="2"/>
  <c r="BG232" i="2"/>
  <c r="BF232" i="2"/>
  <c r="T232" i="2"/>
  <c r="R232" i="2"/>
  <c r="P232" i="2"/>
  <c r="BI224" i="2"/>
  <c r="BH224" i="2"/>
  <c r="BG224" i="2"/>
  <c r="BF224" i="2"/>
  <c r="T224" i="2"/>
  <c r="R224" i="2"/>
  <c r="P224" i="2"/>
  <c r="BI216" i="2"/>
  <c r="BH216" i="2"/>
  <c r="BG216" i="2"/>
  <c r="BF216" i="2"/>
  <c r="T216" i="2"/>
  <c r="R216" i="2"/>
  <c r="P216" i="2"/>
  <c r="BI208" i="2"/>
  <c r="BH208" i="2"/>
  <c r="BG208" i="2"/>
  <c r="BF208" i="2"/>
  <c r="T208" i="2"/>
  <c r="R208" i="2"/>
  <c r="P208" i="2"/>
  <c r="BI200" i="2"/>
  <c r="BH200" i="2"/>
  <c r="BG200" i="2"/>
  <c r="BF200" i="2"/>
  <c r="T200" i="2"/>
  <c r="R200" i="2"/>
  <c r="P200" i="2"/>
  <c r="BI192" i="2"/>
  <c r="BH192" i="2"/>
  <c r="BG192" i="2"/>
  <c r="BF192" i="2"/>
  <c r="T192" i="2"/>
  <c r="R192" i="2"/>
  <c r="P192" i="2"/>
  <c r="BI184" i="2"/>
  <c r="BH184" i="2"/>
  <c r="BG184" i="2"/>
  <c r="BF184" i="2"/>
  <c r="T184" i="2"/>
  <c r="R184" i="2"/>
  <c r="P184" i="2"/>
  <c r="BI176" i="2"/>
  <c r="BH176" i="2"/>
  <c r="BG176" i="2"/>
  <c r="BF176" i="2"/>
  <c r="T176" i="2"/>
  <c r="R176" i="2"/>
  <c r="P176" i="2"/>
  <c r="BI168" i="2"/>
  <c r="BH168" i="2"/>
  <c r="BG168" i="2"/>
  <c r="BF168" i="2"/>
  <c r="T168" i="2"/>
  <c r="R168" i="2"/>
  <c r="P168" i="2"/>
  <c r="BI160" i="2"/>
  <c r="BH160" i="2"/>
  <c r="BG160" i="2"/>
  <c r="BF160" i="2"/>
  <c r="T160" i="2"/>
  <c r="R160" i="2"/>
  <c r="P160" i="2"/>
  <c r="BI152" i="2"/>
  <c r="BH152" i="2"/>
  <c r="BG152" i="2"/>
  <c r="BF152" i="2"/>
  <c r="T152" i="2"/>
  <c r="R152" i="2"/>
  <c r="P152" i="2"/>
  <c r="BI144" i="2"/>
  <c r="BH144" i="2"/>
  <c r="BG144" i="2"/>
  <c r="BF144" i="2"/>
  <c r="T144" i="2"/>
  <c r="R144" i="2"/>
  <c r="P144" i="2"/>
  <c r="BI137" i="2"/>
  <c r="BH137" i="2"/>
  <c r="BG137" i="2"/>
  <c r="BF137" i="2"/>
  <c r="T137" i="2"/>
  <c r="R137" i="2"/>
  <c r="P137" i="2"/>
  <c r="J131" i="2"/>
  <c r="J130" i="2"/>
  <c r="F130" i="2"/>
  <c r="F128" i="2"/>
  <c r="E126" i="2"/>
  <c r="J94" i="2"/>
  <c r="J93" i="2"/>
  <c r="F93" i="2"/>
  <c r="F91" i="2"/>
  <c r="E89" i="2"/>
  <c r="J20" i="2"/>
  <c r="E20" i="2"/>
  <c r="F131" i="2"/>
  <c r="J19" i="2"/>
  <c r="J14" i="2"/>
  <c r="J128" i="2" s="1"/>
  <c r="E7" i="2"/>
  <c r="E122" i="2" s="1"/>
  <c r="L90" i="1"/>
  <c r="AM90" i="1"/>
  <c r="AM89" i="1"/>
  <c r="L89" i="1"/>
  <c r="AM87" i="1"/>
  <c r="L87" i="1"/>
  <c r="L85" i="1"/>
  <c r="L84" i="1"/>
  <c r="J721" i="2"/>
  <c r="J700" i="2"/>
  <c r="J609" i="2"/>
  <c r="J555" i="2"/>
  <c r="J533" i="2"/>
  <c r="J484" i="2"/>
  <c r="J431" i="2"/>
  <c r="J361" i="2"/>
  <c r="BK224" i="2"/>
  <c r="BK160" i="2"/>
  <c r="BK697" i="2"/>
  <c r="J670" i="2"/>
  <c r="BK617" i="2"/>
  <c r="BK565" i="2"/>
  <c r="BK533" i="2"/>
  <c r="BK484" i="2"/>
  <c r="J442" i="2"/>
  <c r="J378" i="2"/>
  <c r="J322" i="2"/>
  <c r="BK270" i="2"/>
  <c r="J152" i="2"/>
  <c r="BK760" i="2"/>
  <c r="J753" i="2"/>
  <c r="BK739" i="2"/>
  <c r="BK721" i="2"/>
  <c r="BK645" i="2"/>
  <c r="J617" i="2"/>
  <c r="BK558" i="2"/>
  <c r="J517" i="2"/>
  <c r="J491" i="2"/>
  <c r="BK434" i="2"/>
  <c r="J247" i="2"/>
  <c r="BK168" i="2"/>
  <c r="BK724" i="2"/>
  <c r="J637" i="2"/>
  <c r="BK555" i="2"/>
  <c r="J493" i="2"/>
  <c r="BK450" i="2"/>
  <c r="J371" i="2"/>
  <c r="J314" i="2"/>
  <c r="J279" i="2"/>
  <c r="BK216" i="2"/>
  <c r="AS101" i="1"/>
  <c r="BK169" i="3"/>
  <c r="J148" i="3"/>
  <c r="BK182" i="3"/>
  <c r="BK148" i="3"/>
  <c r="J137" i="3"/>
  <c r="BK144" i="3"/>
  <c r="J169" i="3"/>
  <c r="BK151" i="3"/>
  <c r="BK131" i="4"/>
  <c r="BK137" i="4"/>
  <c r="J127" i="4"/>
  <c r="J133" i="4"/>
  <c r="BK135" i="4"/>
  <c r="J129" i="4"/>
  <c r="BK213" i="5"/>
  <c r="J190" i="5"/>
  <c r="BK182" i="5"/>
  <c r="BK168" i="5"/>
  <c r="BK156" i="5"/>
  <c r="J142" i="5"/>
  <c r="J136" i="5"/>
  <c r="BK215" i="5"/>
  <c r="BK200" i="5"/>
  <c r="J175" i="5"/>
  <c r="J154" i="5"/>
  <c r="BK134" i="5"/>
  <c r="BK205" i="5"/>
  <c r="BK190" i="5"/>
  <c r="BK172" i="5"/>
  <c r="J158" i="5"/>
  <c r="J140" i="5"/>
  <c r="J182" i="5"/>
  <c r="J156" i="5"/>
  <c r="J130" i="5"/>
  <c r="J171" i="6"/>
  <c r="J161" i="6"/>
  <c r="BK143" i="6"/>
  <c r="J159" i="6"/>
  <c r="J141" i="6"/>
  <c r="J134" i="6"/>
  <c r="BK169" i="6"/>
  <c r="BK155" i="6"/>
  <c r="BK145" i="6"/>
  <c r="BK134" i="6"/>
  <c r="J128" i="6"/>
  <c r="J165" i="6"/>
  <c r="BK141" i="6"/>
  <c r="J132" i="7"/>
  <c r="BK125" i="7"/>
  <c r="J131" i="7"/>
  <c r="J129" i="7"/>
  <c r="BK136" i="7"/>
  <c r="J148" i="8"/>
  <c r="J196" i="8"/>
  <c r="BK221" i="8"/>
  <c r="BK196" i="8"/>
  <c r="BK187" i="8"/>
  <c r="BK139" i="8"/>
  <c r="BK176" i="9"/>
  <c r="J150" i="9"/>
  <c r="BK174" i="9"/>
  <c r="BK125" i="9"/>
  <c r="J174" i="9"/>
  <c r="J128" i="10"/>
  <c r="BK122" i="10"/>
  <c r="J118" i="10"/>
  <c r="BK130" i="10"/>
  <c r="BK121" i="10"/>
  <c r="BK134" i="10"/>
  <c r="BK127" i="10"/>
  <c r="J122" i="10"/>
  <c r="J135" i="10"/>
  <c r="BK129" i="10"/>
  <c r="J132" i="11"/>
  <c r="J122" i="11"/>
  <c r="J135" i="11"/>
  <c r="J131" i="11"/>
  <c r="BK124" i="11"/>
  <c r="BK134" i="11"/>
  <c r="BK126" i="11"/>
  <c r="BK122" i="11"/>
  <c r="BK135" i="11"/>
  <c r="J119" i="11"/>
  <c r="J143" i="12"/>
  <c r="J139" i="12"/>
  <c r="BK143" i="12"/>
  <c r="BK126" i="12"/>
  <c r="J731" i="2"/>
  <c r="J667" i="2"/>
  <c r="J561" i="2"/>
  <c r="BK541" i="2"/>
  <c r="BK502" i="2"/>
  <c r="J450" i="2"/>
  <c r="BK389" i="2"/>
  <c r="J339" i="2"/>
  <c r="J300" i="2"/>
  <c r="J168" i="2"/>
  <c r="J711" i="2"/>
  <c r="J677" i="2"/>
  <c r="BK627" i="2"/>
  <c r="BK573" i="2"/>
  <c r="J539" i="2"/>
  <c r="BK526" i="2"/>
  <c r="J475" i="2"/>
  <c r="BK431" i="2"/>
  <c r="BK380" i="2"/>
  <c r="J352" i="2"/>
  <c r="BK307" i="2"/>
  <c r="J260" i="2"/>
  <c r="BK144" i="2"/>
  <c r="BK753" i="2"/>
  <c r="J747" i="2"/>
  <c r="BK731" i="2"/>
  <c r="BK684" i="2"/>
  <c r="J661" i="2"/>
  <c r="BK601" i="2"/>
  <c r="J580" i="2"/>
  <c r="BK539" i="2"/>
  <c r="BK459" i="2"/>
  <c r="J397" i="2"/>
  <c r="J200" i="2"/>
  <c r="J160" i="2"/>
  <c r="BK691" i="2"/>
  <c r="J573" i="2"/>
  <c r="J526" i="2"/>
  <c r="J500" i="2"/>
  <c r="J422" i="2"/>
  <c r="BK397" i="2"/>
  <c r="BK361" i="2"/>
  <c r="BK322" i="2"/>
  <c r="BK260" i="2"/>
  <c r="J224" i="2"/>
  <c r="BK192" i="2"/>
  <c r="BK152" i="2"/>
  <c r="J172" i="3"/>
  <c r="J162" i="3"/>
  <c r="BK133" i="3"/>
  <c r="J154" i="3"/>
  <c r="J140" i="3"/>
  <c r="BK140" i="3"/>
  <c r="BK162" i="3"/>
  <c r="J133" i="3"/>
  <c r="J137" i="4"/>
  <c r="BK129" i="4"/>
  <c r="J135" i="4"/>
  <c r="J130" i="4"/>
  <c r="BK125" i="4"/>
  <c r="BK192" i="5"/>
  <c r="BK184" i="5"/>
  <c r="BK170" i="5"/>
  <c r="BK162" i="5"/>
  <c r="J147" i="5"/>
  <c r="J138" i="5"/>
  <c r="J217" i="5"/>
  <c r="J210" i="5"/>
  <c r="J192" i="5"/>
  <c r="J162" i="5"/>
  <c r="BK138" i="5"/>
  <c r="BK217" i="5"/>
  <c r="BK210" i="5"/>
  <c r="J197" i="5"/>
  <c r="J184" i="5"/>
  <c r="J166" i="5"/>
  <c r="BK150" i="5"/>
  <c r="BK188" i="5"/>
  <c r="BK177" i="5"/>
  <c r="BK140" i="5"/>
  <c r="J173" i="6"/>
  <c r="BK149" i="6"/>
  <c r="BK173" i="6"/>
  <c r="J155" i="6"/>
  <c r="J138" i="6"/>
  <c r="BK128" i="6"/>
  <c r="BK161" i="6"/>
  <c r="BK151" i="6"/>
  <c r="J136" i="6"/>
  <c r="BK159" i="6"/>
  <c r="J136" i="7"/>
  <c r="BK127" i="7"/>
  <c r="BK134" i="7"/>
  <c r="BK126" i="7"/>
  <c r="J127" i="7"/>
  <c r="J126" i="7"/>
  <c r="BK213" i="8"/>
  <c r="J123" i="8"/>
  <c r="BK167" i="8"/>
  <c r="J213" i="8"/>
  <c r="J167" i="8"/>
  <c r="BK177" i="8"/>
  <c r="BK131" i="8"/>
  <c r="J167" i="9"/>
  <c r="J184" i="9"/>
  <c r="BK142" i="9"/>
  <c r="J176" i="9"/>
  <c r="J135" i="9"/>
  <c r="J134" i="10"/>
  <c r="J123" i="10"/>
  <c r="BK117" i="10"/>
  <c r="BK125" i="10"/>
  <c r="J136" i="10"/>
  <c r="BK132" i="10"/>
  <c r="J126" i="10"/>
  <c r="BK120" i="10"/>
  <c r="J132" i="10"/>
  <c r="BK119" i="10"/>
  <c r="J125" i="11"/>
  <c r="J118" i="11"/>
  <c r="J133" i="11"/>
  <c r="J126" i="11"/>
  <c r="J120" i="11"/>
  <c r="BK130" i="11"/>
  <c r="BK120" i="11"/>
  <c r="BK131" i="11"/>
  <c r="J117" i="11"/>
  <c r="BK139" i="12"/>
  <c r="J135" i="12"/>
  <c r="BK135" i="12"/>
  <c r="J716" i="2"/>
  <c r="J627" i="2"/>
  <c r="J558" i="2"/>
  <c r="J551" i="2"/>
  <c r="J510" i="2"/>
  <c r="J474" i="2"/>
  <c r="BK422" i="2"/>
  <c r="BK352" i="2"/>
  <c r="J286" i="2"/>
  <c r="J144" i="2"/>
  <c r="J691" i="2"/>
  <c r="BK661" i="2"/>
  <c r="J588" i="2"/>
  <c r="BK551" i="2"/>
  <c r="J536" i="2"/>
  <c r="BK491" i="2"/>
  <c r="J467" i="2"/>
  <c r="J405" i="2"/>
  <c r="BK331" i="2"/>
  <c r="BK293" i="2"/>
  <c r="J232" i="2"/>
  <c r="BK137" i="2"/>
  <c r="J760" i="2"/>
  <c r="BK747" i="2"/>
  <c r="J739" i="2"/>
  <c r="J697" i="2"/>
  <c r="BK667" i="2"/>
  <c r="BK609" i="2"/>
  <c r="BK588" i="2"/>
  <c r="BK553" i="2"/>
  <c r="BK493" i="2"/>
  <c r="BK442" i="2"/>
  <c r="J270" i="2"/>
  <c r="BK184" i="2"/>
  <c r="J137" i="2"/>
  <c r="BK700" i="2"/>
  <c r="J645" i="2"/>
  <c r="J565" i="2"/>
  <c r="BK510" i="2"/>
  <c r="BK467" i="2"/>
  <c r="J413" i="2"/>
  <c r="J389" i="2"/>
  <c r="BK339" i="2"/>
  <c r="J293" i="2"/>
  <c r="BK247" i="2"/>
  <c r="BK200" i="2"/>
  <c r="BK176" i="2"/>
  <c r="J175" i="3"/>
  <c r="BK154" i="3"/>
  <c r="J185" i="3"/>
  <c r="J158" i="3"/>
  <c r="J144" i="3"/>
  <c r="BK179" i="3"/>
  <c r="BK129" i="3"/>
  <c r="BK175" i="3"/>
  <c r="BK158" i="3"/>
  <c r="BK134" i="4"/>
  <c r="BK136" i="4"/>
  <c r="J131" i="4"/>
  <c r="BK130" i="4"/>
  <c r="BK126" i="4"/>
  <c r="J200" i="5"/>
  <c r="J177" i="5"/>
  <c r="J164" i="5"/>
  <c r="BK152" i="5"/>
  <c r="BK128" i="5"/>
  <c r="J207" i="5"/>
  <c r="BK197" i="5"/>
  <c r="J172" i="5"/>
  <c r="J150" i="5"/>
  <c r="BK136" i="5"/>
  <c r="J215" i="5"/>
  <c r="J202" i="5"/>
  <c r="BK186" i="5"/>
  <c r="J168" i="5"/>
  <c r="J152" i="5"/>
  <c r="J134" i="5"/>
  <c r="BK180" i="5"/>
  <c r="BK154" i="5"/>
  <c r="J169" i="6"/>
  <c r="BK157" i="6"/>
  <c r="BK165" i="6"/>
  <c r="BK153" i="6"/>
  <c r="BK136" i="6"/>
  <c r="BK171" i="6"/>
  <c r="J157" i="6"/>
  <c r="J149" i="6"/>
  <c r="BK138" i="6"/>
  <c r="J130" i="6"/>
  <c r="J167" i="6"/>
  <c r="BK130" i="6"/>
  <c r="BK131" i="7"/>
  <c r="J124" i="7"/>
  <c r="BK130" i="7"/>
  <c r="BK124" i="7"/>
  <c r="BK128" i="7"/>
  <c r="BK132" i="7"/>
  <c r="J177" i="8"/>
  <c r="BK205" i="8"/>
  <c r="J131" i="8"/>
  <c r="J139" i="8"/>
  <c r="BK157" i="8"/>
  <c r="BK123" i="8"/>
  <c r="J158" i="9"/>
  <c r="BK167" i="9"/>
  <c r="BK158" i="9"/>
  <c r="J125" i="9"/>
  <c r="BK126" i="10"/>
  <c r="J121" i="10"/>
  <c r="BK136" i="10"/>
  <c r="BK118" i="10"/>
  <c r="J133" i="10"/>
  <c r="BK128" i="10"/>
  <c r="BK123" i="10"/>
  <c r="J117" i="10"/>
  <c r="J131" i="10"/>
  <c r="J124" i="10"/>
  <c r="J121" i="11"/>
  <c r="J134" i="11"/>
  <c r="BK129" i="11"/>
  <c r="BK123" i="11"/>
  <c r="BK133" i="11"/>
  <c r="J123" i="11"/>
  <c r="BK119" i="11"/>
  <c r="BK147" i="12"/>
  <c r="BK130" i="12"/>
  <c r="J130" i="12"/>
  <c r="BK711" i="2"/>
  <c r="J656" i="2"/>
  <c r="J597" i="2"/>
  <c r="J553" i="2"/>
  <c r="BK500" i="2"/>
  <c r="J434" i="2"/>
  <c r="BK378" i="2"/>
  <c r="BK314" i="2"/>
  <c r="J208" i="2"/>
  <c r="J724" i="2"/>
  <c r="J684" i="2"/>
  <c r="BK656" i="2"/>
  <c r="BK580" i="2"/>
  <c r="J541" i="2"/>
  <c r="BK517" i="2"/>
  <c r="BK474" i="2"/>
  <c r="BK413" i="2"/>
  <c r="BK371" i="2"/>
  <c r="BK300" i="2"/>
  <c r="BK279" i="2"/>
  <c r="J216" i="2"/>
  <c r="AS95" i="1"/>
  <c r="BK670" i="2"/>
  <c r="BK637" i="2"/>
  <c r="BK597" i="2"/>
  <c r="BK561" i="2"/>
  <c r="BK536" i="2"/>
  <c r="BK475" i="2"/>
  <c r="J307" i="2"/>
  <c r="J192" i="2"/>
  <c r="J176" i="2"/>
  <c r="BK716" i="2"/>
  <c r="BK677" i="2"/>
  <c r="J601" i="2"/>
  <c r="J502" i="2"/>
  <c r="J459" i="2"/>
  <c r="BK405" i="2"/>
  <c r="J380" i="2"/>
  <c r="J331" i="2"/>
  <c r="BK286" i="2"/>
  <c r="BK232" i="2"/>
  <c r="BK208" i="2"/>
  <c r="J184" i="2"/>
  <c r="J182" i="3"/>
  <c r="J166" i="3"/>
  <c r="BK137" i="3"/>
  <c r="BK172" i="3"/>
  <c r="J151" i="3"/>
  <c r="BK185" i="3"/>
  <c r="BK166" i="3"/>
  <c r="J179" i="3"/>
  <c r="J129" i="3"/>
  <c r="J125" i="4"/>
  <c r="J136" i="4"/>
  <c r="J126" i="4"/>
  <c r="J134" i="4"/>
  <c r="BK133" i="4"/>
  <c r="BK127" i="4"/>
  <c r="J205" i="5"/>
  <c r="J186" i="5"/>
  <c r="BK175" i="5"/>
  <c r="BK166" i="5"/>
  <c r="J160" i="5"/>
  <c r="BK144" i="5"/>
  <c r="J132" i="5"/>
  <c r="J213" i="5"/>
  <c r="BK202" i="5"/>
  <c r="J180" i="5"/>
  <c r="BK160" i="5"/>
  <c r="BK142" i="5"/>
  <c r="BK132" i="5"/>
  <c r="BK207" i="5"/>
  <c r="J188" i="5"/>
  <c r="J170" i="5"/>
  <c r="BK164" i="5"/>
  <c r="BK147" i="5"/>
  <c r="BK130" i="5"/>
  <c r="BK158" i="5"/>
  <c r="J144" i="5"/>
  <c r="J128" i="5"/>
  <c r="BK163" i="6"/>
  <c r="J145" i="6"/>
  <c r="J163" i="6"/>
  <c r="J151" i="6"/>
  <c r="BK132" i="6"/>
  <c r="BK167" i="6"/>
  <c r="J153" i="6"/>
  <c r="J143" i="6"/>
  <c r="J132" i="6"/>
  <c r="J126" i="6"/>
  <c r="BK126" i="6"/>
  <c r="J134" i="7"/>
  <c r="BK129" i="7"/>
  <c r="J135" i="7"/>
  <c r="J128" i="7"/>
  <c r="J130" i="7"/>
  <c r="BK135" i="7"/>
  <c r="J125" i="7"/>
  <c r="J187" i="8"/>
  <c r="J157" i="8"/>
  <c r="J205" i="8"/>
  <c r="J221" i="8"/>
  <c r="BK148" i="8"/>
  <c r="BK184" i="9"/>
  <c r="J142" i="9"/>
  <c r="BK135" i="9"/>
  <c r="BK150" i="9"/>
  <c r="J129" i="10"/>
  <c r="BK124" i="10"/>
  <c r="J119" i="10"/>
  <c r="BK131" i="10"/>
  <c r="J120" i="10"/>
  <c r="BK135" i="10"/>
  <c r="J130" i="10"/>
  <c r="J125" i="10"/>
  <c r="BK133" i="10"/>
  <c r="J127" i="10"/>
  <c r="J129" i="11"/>
  <c r="BK117" i="11"/>
  <c r="BK132" i="11"/>
  <c r="BK125" i="11"/>
  <c r="BK118" i="11"/>
  <c r="J124" i="11"/>
  <c r="BK121" i="11"/>
  <c r="J130" i="11"/>
  <c r="J147" i="12"/>
  <c r="J126" i="12"/>
  <c r="P124" i="12" l="1"/>
  <c r="P123" i="12" s="1"/>
  <c r="AU107" i="1" s="1"/>
  <c r="R124" i="12"/>
  <c r="R123" i="12" s="1"/>
  <c r="T124" i="12"/>
  <c r="T123" i="12" s="1"/>
  <c r="BK136" i="2"/>
  <c r="J136" i="2" s="1"/>
  <c r="J100" i="2" s="1"/>
  <c r="R360" i="2"/>
  <c r="P388" i="2"/>
  <c r="BK466" i="2"/>
  <c r="J466" i="2" s="1"/>
  <c r="J103" i="2" s="1"/>
  <c r="T525" i="2"/>
  <c r="R538" i="2"/>
  <c r="BK550" i="2"/>
  <c r="J550" i="2" s="1"/>
  <c r="J107" i="2" s="1"/>
  <c r="P564" i="2"/>
  <c r="BK669" i="2"/>
  <c r="J669" i="2" s="1"/>
  <c r="J110" i="2" s="1"/>
  <c r="P699" i="2"/>
  <c r="BK723" i="2"/>
  <c r="J723" i="2" s="1"/>
  <c r="J112" i="2" s="1"/>
  <c r="P128" i="3"/>
  <c r="R157" i="3"/>
  <c r="P171" i="3"/>
  <c r="P178" i="3"/>
  <c r="R124" i="4"/>
  <c r="R128" i="4"/>
  <c r="T132" i="4"/>
  <c r="T136" i="2"/>
  <c r="P360" i="2"/>
  <c r="T388" i="2"/>
  <c r="R466" i="2"/>
  <c r="BK525" i="2"/>
  <c r="J525" i="2" s="1"/>
  <c r="J105" i="2" s="1"/>
  <c r="BK538" i="2"/>
  <c r="J538" i="2" s="1"/>
  <c r="J106" i="2" s="1"/>
  <c r="R550" i="2"/>
  <c r="T564" i="2"/>
  <c r="R669" i="2"/>
  <c r="R563" i="2" s="1"/>
  <c r="T699" i="2"/>
  <c r="P723" i="2"/>
  <c r="R128" i="3"/>
  <c r="T157" i="3"/>
  <c r="T171" i="3"/>
  <c r="R178" i="3"/>
  <c r="P124" i="4"/>
  <c r="P128" i="4"/>
  <c r="P132" i="4"/>
  <c r="P127" i="5"/>
  <c r="P126" i="5"/>
  <c r="T196" i="5"/>
  <c r="T195" i="5"/>
  <c r="T212" i="5"/>
  <c r="T125" i="6"/>
  <c r="T148" i="6"/>
  <c r="T123" i="7"/>
  <c r="P133" i="7"/>
  <c r="T122" i="8"/>
  <c r="P156" i="8"/>
  <c r="P134" i="9"/>
  <c r="P123" i="9" s="1"/>
  <c r="P122" i="9" s="1"/>
  <c r="AU104" i="1" s="1"/>
  <c r="R166" i="9"/>
  <c r="R116" i="10"/>
  <c r="R116" i="11"/>
  <c r="P136" i="2"/>
  <c r="T360" i="2"/>
  <c r="BK388" i="2"/>
  <c r="J388" i="2" s="1"/>
  <c r="J102" i="2" s="1"/>
  <c r="P466" i="2"/>
  <c r="R525" i="2"/>
  <c r="P538" i="2"/>
  <c r="T550" i="2"/>
  <c r="BK564" i="2"/>
  <c r="J564" i="2" s="1"/>
  <c r="J109" i="2" s="1"/>
  <c r="P669" i="2"/>
  <c r="R699" i="2"/>
  <c r="T723" i="2"/>
  <c r="BK128" i="3"/>
  <c r="J128" i="3" s="1"/>
  <c r="J100" i="3" s="1"/>
  <c r="P157" i="3"/>
  <c r="R171" i="3"/>
  <c r="T178" i="3"/>
  <c r="BK124" i="4"/>
  <c r="J124" i="4" s="1"/>
  <c r="J99" i="4" s="1"/>
  <c r="BK128" i="4"/>
  <c r="J128" i="4" s="1"/>
  <c r="J100" i="4" s="1"/>
  <c r="BK132" i="4"/>
  <c r="J132" i="4" s="1"/>
  <c r="J101" i="4" s="1"/>
  <c r="T127" i="5"/>
  <c r="T126" i="5"/>
  <c r="BK196" i="5"/>
  <c r="J196" i="5" s="1"/>
  <c r="J102" i="5" s="1"/>
  <c r="BK212" i="5"/>
  <c r="J212" i="5" s="1"/>
  <c r="J103" i="5" s="1"/>
  <c r="BK125" i="6"/>
  <c r="J125" i="6" s="1"/>
  <c r="J100" i="6" s="1"/>
  <c r="BK148" i="6"/>
  <c r="J148" i="6" s="1"/>
  <c r="J101" i="6" s="1"/>
  <c r="BK123" i="7"/>
  <c r="J123" i="7"/>
  <c r="J99" i="7" s="1"/>
  <c r="R133" i="7"/>
  <c r="R122" i="7" s="1"/>
  <c r="BK122" i="8"/>
  <c r="J122" i="8" s="1"/>
  <c r="J98" i="8" s="1"/>
  <c r="T156" i="8"/>
  <c r="BK134" i="9"/>
  <c r="J134" i="9" s="1"/>
  <c r="J100" i="9" s="1"/>
  <c r="P166" i="9"/>
  <c r="P116" i="10"/>
  <c r="AU105" i="1" s="1"/>
  <c r="P116" i="11"/>
  <c r="AU106" i="1" s="1"/>
  <c r="BK127" i="5"/>
  <c r="J127" i="5" s="1"/>
  <c r="J100" i="5" s="1"/>
  <c r="R196" i="5"/>
  <c r="R195" i="5"/>
  <c r="R212" i="5"/>
  <c r="P125" i="6"/>
  <c r="R148" i="6"/>
  <c r="P123" i="7"/>
  <c r="P122" i="7"/>
  <c r="AU102" i="1"/>
  <c r="AU101" i="1" s="1"/>
  <c r="T133" i="7"/>
  <c r="R122" i="8"/>
  <c r="BK156" i="8"/>
  <c r="J156" i="8" s="1"/>
  <c r="J100" i="8" s="1"/>
  <c r="T134" i="9"/>
  <c r="T166" i="9"/>
  <c r="T116" i="10"/>
  <c r="T116" i="11"/>
  <c r="R136" i="2"/>
  <c r="BK360" i="2"/>
  <c r="J360" i="2" s="1"/>
  <c r="J101" i="2" s="1"/>
  <c r="R388" i="2"/>
  <c r="T466" i="2"/>
  <c r="P525" i="2"/>
  <c r="T538" i="2"/>
  <c r="P550" i="2"/>
  <c r="R564" i="2"/>
  <c r="T669" i="2"/>
  <c r="BK699" i="2"/>
  <c r="J699" i="2" s="1"/>
  <c r="J111" i="2" s="1"/>
  <c r="R723" i="2"/>
  <c r="T128" i="3"/>
  <c r="BK157" i="3"/>
  <c r="J157" i="3" s="1"/>
  <c r="J102" i="3" s="1"/>
  <c r="BK171" i="3"/>
  <c r="J171" i="3" s="1"/>
  <c r="J103" i="3" s="1"/>
  <c r="BK178" i="3"/>
  <c r="J178" i="3" s="1"/>
  <c r="J104" i="3" s="1"/>
  <c r="T124" i="4"/>
  <c r="T123" i="4"/>
  <c r="T128" i="4"/>
  <c r="R132" i="4"/>
  <c r="R127" i="5"/>
  <c r="R126" i="5"/>
  <c r="P196" i="5"/>
  <c r="P195" i="5"/>
  <c r="P212" i="5"/>
  <c r="R125" i="6"/>
  <c r="R124" i="6" s="1"/>
  <c r="R123" i="6" s="1"/>
  <c r="P148" i="6"/>
  <c r="R123" i="7"/>
  <c r="BK133" i="7"/>
  <c r="J133" i="7" s="1"/>
  <c r="J100" i="7" s="1"/>
  <c r="P122" i="8"/>
  <c r="R156" i="8"/>
  <c r="R134" i="9"/>
  <c r="R123" i="9"/>
  <c r="R122" i="9" s="1"/>
  <c r="BK166" i="9"/>
  <c r="J166" i="9" s="1"/>
  <c r="J101" i="9" s="1"/>
  <c r="BK116" i="10"/>
  <c r="J116" i="10" s="1"/>
  <c r="J30" i="10" s="1"/>
  <c r="BK116" i="11"/>
  <c r="J116" i="11" s="1"/>
  <c r="BK153" i="3"/>
  <c r="J153" i="3" s="1"/>
  <c r="J101" i="3" s="1"/>
  <c r="BK183" i="9"/>
  <c r="J183" i="9"/>
  <c r="J102" i="9"/>
  <c r="BK125" i="12"/>
  <c r="J125" i="12" s="1"/>
  <c r="J98" i="12" s="1"/>
  <c r="BK134" i="12"/>
  <c r="J134" i="12" s="1"/>
  <c r="J100" i="12" s="1"/>
  <c r="BK146" i="12"/>
  <c r="J146" i="12" s="1"/>
  <c r="J103" i="12" s="1"/>
  <c r="BK124" i="9"/>
  <c r="J124" i="9" s="1"/>
  <c r="J98" i="9" s="1"/>
  <c r="BK138" i="12"/>
  <c r="J138" i="12" s="1"/>
  <c r="J101" i="12" s="1"/>
  <c r="BK142" i="12"/>
  <c r="J142" i="12" s="1"/>
  <c r="J102" i="12" s="1"/>
  <c r="BK147" i="8"/>
  <c r="J147" i="8"/>
  <c r="J99" i="8" s="1"/>
  <c r="BK129" i="12"/>
  <c r="J129" i="12" s="1"/>
  <c r="J99" i="12" s="1"/>
  <c r="F92" i="12"/>
  <c r="BE139" i="12"/>
  <c r="E85" i="12"/>
  <c r="J117" i="12"/>
  <c r="BE143" i="12"/>
  <c r="BE126" i="12"/>
  <c r="BE135" i="12"/>
  <c r="BE130" i="12"/>
  <c r="BE147" i="12"/>
  <c r="E106" i="11"/>
  <c r="BE117" i="11"/>
  <c r="BE120" i="11"/>
  <c r="BE123" i="11"/>
  <c r="BE124" i="11"/>
  <c r="BE125" i="11"/>
  <c r="BE134" i="11"/>
  <c r="F92" i="11"/>
  <c r="BE118" i="11"/>
  <c r="BE132" i="11"/>
  <c r="BE135" i="11"/>
  <c r="BE119" i="11"/>
  <c r="J89" i="11"/>
  <c r="BE121" i="11"/>
  <c r="BE122" i="11"/>
  <c r="BE126" i="11"/>
  <c r="BE129" i="11"/>
  <c r="BE130" i="11"/>
  <c r="BE131" i="11"/>
  <c r="BE133" i="11"/>
  <c r="BE117" i="10"/>
  <c r="BE118" i="10"/>
  <c r="BE119" i="10"/>
  <c r="BE120" i="10"/>
  <c r="BE121" i="10"/>
  <c r="BE122" i="10"/>
  <c r="BE125" i="10"/>
  <c r="BE126" i="10"/>
  <c r="BE134" i="10"/>
  <c r="E85" i="10"/>
  <c r="BE130" i="10"/>
  <c r="BE131" i="10"/>
  <c r="BE136" i="10"/>
  <c r="J89" i="10"/>
  <c r="F92" i="10"/>
  <c r="BE123" i="10"/>
  <c r="BE127" i="10"/>
  <c r="BE128" i="10"/>
  <c r="BE135" i="10"/>
  <c r="BE124" i="10"/>
  <c r="BE129" i="10"/>
  <c r="BE132" i="10"/>
  <c r="BE133" i="10"/>
  <c r="E85" i="9"/>
  <c r="J116" i="9"/>
  <c r="BE135" i="9"/>
  <c r="BE167" i="9"/>
  <c r="F119" i="9"/>
  <c r="BE142" i="9"/>
  <c r="BE174" i="9"/>
  <c r="BE184" i="9"/>
  <c r="BE150" i="9"/>
  <c r="BE158" i="9"/>
  <c r="BE176" i="9"/>
  <c r="BE125" i="9"/>
  <c r="E85" i="8"/>
  <c r="J89" i="8"/>
  <c r="BE205" i="8"/>
  <c r="BE213" i="8"/>
  <c r="F92" i="8"/>
  <c r="BE148" i="8"/>
  <c r="BE157" i="8"/>
  <c r="BE167" i="8"/>
  <c r="BE177" i="8"/>
  <c r="BE139" i="8"/>
  <c r="BE221" i="8"/>
  <c r="BE123" i="8"/>
  <c r="BE131" i="8"/>
  <c r="BE187" i="8"/>
  <c r="BE196" i="8"/>
  <c r="F94" i="7"/>
  <c r="BE129" i="7"/>
  <c r="J91" i="7"/>
  <c r="BE124" i="7"/>
  <c r="BE125" i="7"/>
  <c r="BE130" i="7"/>
  <c r="BE131" i="7"/>
  <c r="BE134" i="7"/>
  <c r="E85" i="7"/>
  <c r="BE127" i="7"/>
  <c r="BE128" i="7"/>
  <c r="BE132" i="7"/>
  <c r="BE126" i="7"/>
  <c r="BE135" i="7"/>
  <c r="BE136" i="7"/>
  <c r="E85" i="6"/>
  <c r="J91" i="6"/>
  <c r="F94" i="6"/>
  <c r="BE130" i="6"/>
  <c r="BE134" i="6"/>
  <c r="BE136" i="6"/>
  <c r="BE138" i="6"/>
  <c r="BE141" i="6"/>
  <c r="BE143" i="6"/>
  <c r="BE149" i="6"/>
  <c r="BE161" i="6"/>
  <c r="BE165" i="6"/>
  <c r="BE167" i="6"/>
  <c r="BE173" i="6"/>
  <c r="BE163" i="6"/>
  <c r="BE145" i="6"/>
  <c r="BE157" i="6"/>
  <c r="BE159" i="6"/>
  <c r="BE169" i="6"/>
  <c r="BE171" i="6"/>
  <c r="BE126" i="6"/>
  <c r="BE128" i="6"/>
  <c r="BE132" i="6"/>
  <c r="BE151" i="6"/>
  <c r="BE153" i="6"/>
  <c r="BE155" i="6"/>
  <c r="F94" i="5"/>
  <c r="BE132" i="5"/>
  <c r="BE134" i="5"/>
  <c r="BE147" i="5"/>
  <c r="BE150" i="5"/>
  <c r="BE170" i="5"/>
  <c r="E113" i="5"/>
  <c r="BE136" i="5"/>
  <c r="BE142" i="5"/>
  <c r="BE154" i="5"/>
  <c r="BE156" i="5"/>
  <c r="BE160" i="5"/>
  <c r="BE175" i="5"/>
  <c r="BE177" i="5"/>
  <c r="BE188" i="5"/>
  <c r="BE202" i="5"/>
  <c r="BE213" i="5"/>
  <c r="BE217" i="5"/>
  <c r="J119" i="5"/>
  <c r="BE128" i="5"/>
  <c r="BE140" i="5"/>
  <c r="BE144" i="5"/>
  <c r="BE152" i="5"/>
  <c r="BE158" i="5"/>
  <c r="BE162" i="5"/>
  <c r="BE164" i="5"/>
  <c r="BE166" i="5"/>
  <c r="BE168" i="5"/>
  <c r="BE180" i="5"/>
  <c r="BE182" i="5"/>
  <c r="BE184" i="5"/>
  <c r="BE186" i="5"/>
  <c r="BE200" i="5"/>
  <c r="BE205" i="5"/>
  <c r="BE210" i="5"/>
  <c r="BE215" i="5"/>
  <c r="BE130" i="5"/>
  <c r="BE138" i="5"/>
  <c r="BE172" i="5"/>
  <c r="BE190" i="5"/>
  <c r="BE192" i="5"/>
  <c r="BE197" i="5"/>
  <c r="BE207" i="5"/>
  <c r="F94" i="4"/>
  <c r="BE131" i="4"/>
  <c r="BE134" i="4"/>
  <c r="E85" i="4"/>
  <c r="BE125" i="4"/>
  <c r="BE129" i="4"/>
  <c r="BE130" i="4"/>
  <c r="BE133" i="4"/>
  <c r="J91" i="4"/>
  <c r="BE126" i="4"/>
  <c r="BE127" i="4"/>
  <c r="BE135" i="4"/>
  <c r="BE136" i="4"/>
  <c r="BE137" i="4"/>
  <c r="BE133" i="3"/>
  <c r="BE137" i="3"/>
  <c r="BE144" i="3"/>
  <c r="BE154" i="3"/>
  <c r="J91" i="3"/>
  <c r="E114" i="3"/>
  <c r="BE158" i="3"/>
  <c r="BE169" i="3"/>
  <c r="BE182" i="3"/>
  <c r="F123" i="3"/>
  <c r="BE129" i="3"/>
  <c r="BE148" i="3"/>
  <c r="BE162" i="3"/>
  <c r="BE166" i="3"/>
  <c r="BE172" i="3"/>
  <c r="BE175" i="3"/>
  <c r="BE185" i="3"/>
  <c r="BE140" i="3"/>
  <c r="BE151" i="3"/>
  <c r="BE179" i="3"/>
  <c r="F94" i="2"/>
  <c r="BE137" i="2"/>
  <c r="BE160" i="2"/>
  <c r="BE208" i="2"/>
  <c r="BE293" i="2"/>
  <c r="BE307" i="2"/>
  <c r="BE314" i="2"/>
  <c r="BE378" i="2"/>
  <c r="BE389" i="2"/>
  <c r="BE434" i="2"/>
  <c r="BE475" i="2"/>
  <c r="BE484" i="2"/>
  <c r="BE502" i="2"/>
  <c r="BE526" i="2"/>
  <c r="BE533" i="2"/>
  <c r="BE539" i="2"/>
  <c r="BE541" i="2"/>
  <c r="BE551" i="2"/>
  <c r="BE553" i="2"/>
  <c r="BE558" i="2"/>
  <c r="BE580" i="2"/>
  <c r="BE588" i="2"/>
  <c r="BE601" i="2"/>
  <c r="BE609" i="2"/>
  <c r="BE617" i="2"/>
  <c r="BE627" i="2"/>
  <c r="BE645" i="2"/>
  <c r="BE656" i="2"/>
  <c r="BE661" i="2"/>
  <c r="BE721" i="2"/>
  <c r="J91" i="2"/>
  <c r="BE144" i="2"/>
  <c r="BE224" i="2"/>
  <c r="BE260" i="2"/>
  <c r="BE270" i="2"/>
  <c r="BE279" i="2"/>
  <c r="BE300" i="2"/>
  <c r="BE352" i="2"/>
  <c r="BE361" i="2"/>
  <c r="BE371" i="2"/>
  <c r="BE397" i="2"/>
  <c r="BE422" i="2"/>
  <c r="BE450" i="2"/>
  <c r="BE500" i="2"/>
  <c r="BE510" i="2"/>
  <c r="BE565" i="2"/>
  <c r="BE684" i="2"/>
  <c r="BE697" i="2"/>
  <c r="BE711" i="2"/>
  <c r="BE731" i="2"/>
  <c r="BE739" i="2"/>
  <c r="BE747" i="2"/>
  <c r="BE753" i="2"/>
  <c r="BE760" i="2"/>
  <c r="E85" i="2"/>
  <c r="BE184" i="2"/>
  <c r="BE200" i="2"/>
  <c r="BE216" i="2"/>
  <c r="BE286" i="2"/>
  <c r="BE322" i="2"/>
  <c r="BE339" i="2"/>
  <c r="BE413" i="2"/>
  <c r="BE442" i="2"/>
  <c r="BE517" i="2"/>
  <c r="BE555" i="2"/>
  <c r="BE561" i="2"/>
  <c r="BE597" i="2"/>
  <c r="BE637" i="2"/>
  <c r="BE700" i="2"/>
  <c r="BE716" i="2"/>
  <c r="BE152" i="2"/>
  <c r="BE168" i="2"/>
  <c r="BE176" i="2"/>
  <c r="BE192" i="2"/>
  <c r="BE232" i="2"/>
  <c r="BE247" i="2"/>
  <c r="BE331" i="2"/>
  <c r="BE380" i="2"/>
  <c r="BE405" i="2"/>
  <c r="BE431" i="2"/>
  <c r="BE459" i="2"/>
  <c r="BE467" i="2"/>
  <c r="BE474" i="2"/>
  <c r="BE491" i="2"/>
  <c r="BE493" i="2"/>
  <c r="BE536" i="2"/>
  <c r="BE573" i="2"/>
  <c r="BE667" i="2"/>
  <c r="BE670" i="2"/>
  <c r="BE677" i="2"/>
  <c r="BE691" i="2"/>
  <c r="BE724" i="2"/>
  <c r="F36" i="2"/>
  <c r="BA96" i="1" s="1"/>
  <c r="J36" i="4"/>
  <c r="AW98" i="1" s="1"/>
  <c r="F36" i="4"/>
  <c r="BA98" i="1" s="1"/>
  <c r="J36" i="5"/>
  <c r="AW99" i="1" s="1"/>
  <c r="F37" i="5"/>
  <c r="BB99" i="1" s="1"/>
  <c r="F39" i="7"/>
  <c r="BD102" i="1" s="1"/>
  <c r="BD101" i="1" s="1"/>
  <c r="F38" i="7"/>
  <c r="BC102" i="1" s="1"/>
  <c r="BC101" i="1" s="1"/>
  <c r="AY101" i="1" s="1"/>
  <c r="F36" i="8"/>
  <c r="BC103" i="1" s="1"/>
  <c r="J34" i="9"/>
  <c r="AW104" i="1" s="1"/>
  <c r="F35" i="10"/>
  <c r="BB105" i="1" s="1"/>
  <c r="F37" i="10"/>
  <c r="BD105" i="1" s="1"/>
  <c r="J34" i="11"/>
  <c r="AW106" i="1" s="1"/>
  <c r="J34" i="12"/>
  <c r="AW107" i="1" s="1"/>
  <c r="AS94" i="1"/>
  <c r="F38" i="2"/>
  <c r="BC96" i="1" s="1"/>
  <c r="F39" i="2"/>
  <c r="BD96" i="1" s="1"/>
  <c r="F38" i="5"/>
  <c r="BC99" i="1" s="1"/>
  <c r="F38" i="6"/>
  <c r="BC100" i="1" s="1"/>
  <c r="F36" i="6"/>
  <c r="BA100" i="1" s="1"/>
  <c r="F37" i="7"/>
  <c r="BB102" i="1" s="1"/>
  <c r="BB101" i="1" s="1"/>
  <c r="AX101" i="1" s="1"/>
  <c r="J34" i="8"/>
  <c r="AW103" i="1" s="1"/>
  <c r="F34" i="9"/>
  <c r="BA104" i="1" s="1"/>
  <c r="F35" i="9"/>
  <c r="BB104" i="1" s="1"/>
  <c r="F34" i="10"/>
  <c r="BA105" i="1" s="1"/>
  <c r="F35" i="11"/>
  <c r="BB106" i="1" s="1"/>
  <c r="F35" i="12"/>
  <c r="BB107" i="1" s="1"/>
  <c r="F34" i="12"/>
  <c r="BA107" i="1" s="1"/>
  <c r="J36" i="2"/>
  <c r="AW96" i="1" s="1"/>
  <c r="F36" i="3"/>
  <c r="BA97" i="1" s="1"/>
  <c r="F37" i="3"/>
  <c r="BB97" i="1" s="1"/>
  <c r="F38" i="4"/>
  <c r="BC98" i="1" s="1"/>
  <c r="F37" i="4"/>
  <c r="BB98" i="1" s="1"/>
  <c r="F36" i="5"/>
  <c r="BA99" i="1" s="1"/>
  <c r="J36" i="6"/>
  <c r="AW100" i="1" s="1"/>
  <c r="F39" i="6"/>
  <c r="BD100" i="1" s="1"/>
  <c r="F35" i="8"/>
  <c r="BB103" i="1" s="1"/>
  <c r="F37" i="9"/>
  <c r="BD104" i="1" s="1"/>
  <c r="J34" i="10"/>
  <c r="AW105" i="1" s="1"/>
  <c r="F36" i="10"/>
  <c r="BC105" i="1"/>
  <c r="F37" i="11"/>
  <c r="BD106" i="1" s="1"/>
  <c r="F36" i="12"/>
  <c r="BC107" i="1" s="1"/>
  <c r="F37" i="2"/>
  <c r="BB96" i="1" s="1"/>
  <c r="J36" i="3"/>
  <c r="AW97" i="1" s="1"/>
  <c r="F38" i="3"/>
  <c r="BC97" i="1" s="1"/>
  <c r="F39" i="3"/>
  <c r="BD97" i="1" s="1"/>
  <c r="F39" i="4"/>
  <c r="BD98" i="1" s="1"/>
  <c r="F39" i="5"/>
  <c r="BD99" i="1" s="1"/>
  <c r="F37" i="6"/>
  <c r="BB100" i="1" s="1"/>
  <c r="F36" i="7"/>
  <c r="BA102" i="1" s="1"/>
  <c r="BA101" i="1" s="1"/>
  <c r="AW101" i="1" s="1"/>
  <c r="J36" i="7"/>
  <c r="AW102" i="1" s="1"/>
  <c r="F34" i="8"/>
  <c r="BA103" i="1" s="1"/>
  <c r="F37" i="8"/>
  <c r="BD103" i="1" s="1"/>
  <c r="F36" i="9"/>
  <c r="BC104" i="1" s="1"/>
  <c r="F34" i="11"/>
  <c r="BA106" i="1" s="1"/>
  <c r="F36" i="11"/>
  <c r="BC106" i="1" s="1"/>
  <c r="F37" i="12"/>
  <c r="BD107" i="1" s="1"/>
  <c r="J96" i="10" l="1"/>
  <c r="T127" i="3"/>
  <c r="T126" i="3" s="1"/>
  <c r="R125" i="5"/>
  <c r="P123" i="4"/>
  <c r="AU98" i="1" s="1"/>
  <c r="P121" i="8"/>
  <c r="P120" i="8" s="1"/>
  <c r="AU103" i="1" s="1"/>
  <c r="T123" i="9"/>
  <c r="T122" i="9" s="1"/>
  <c r="R524" i="2"/>
  <c r="R135" i="2"/>
  <c r="R134" i="2" s="1"/>
  <c r="J96" i="11"/>
  <c r="J30" i="11"/>
  <c r="AG106" i="1" s="1"/>
  <c r="P124" i="6"/>
  <c r="P123" i="6"/>
  <c r="AU100" i="1"/>
  <c r="T124" i="6"/>
  <c r="T123" i="6"/>
  <c r="R127" i="3"/>
  <c r="R126" i="3"/>
  <c r="P127" i="3"/>
  <c r="P126" i="3" s="1"/>
  <c r="AU97" i="1" s="1"/>
  <c r="P125" i="5"/>
  <c r="AU99" i="1"/>
  <c r="T563" i="2"/>
  <c r="R123" i="4"/>
  <c r="T524" i="2"/>
  <c r="T135" i="2" s="1"/>
  <c r="T134" i="2" s="1"/>
  <c r="P524" i="2"/>
  <c r="P135" i="2" s="1"/>
  <c r="R121" i="8"/>
  <c r="R120" i="8" s="1"/>
  <c r="T121" i="8"/>
  <c r="T120" i="8" s="1"/>
  <c r="T122" i="7"/>
  <c r="T125" i="5"/>
  <c r="P563" i="2"/>
  <c r="BK124" i="6"/>
  <c r="J124" i="6" s="1"/>
  <c r="J99" i="6" s="1"/>
  <c r="BK524" i="2"/>
  <c r="J524" i="2" s="1"/>
  <c r="J104" i="2" s="1"/>
  <c r="BK563" i="2"/>
  <c r="J563" i="2" s="1"/>
  <c r="J108" i="2" s="1"/>
  <c r="BK121" i="8"/>
  <c r="J121" i="8" s="1"/>
  <c r="J97" i="8" s="1"/>
  <c r="BK124" i="12"/>
  <c r="J124" i="12" s="1"/>
  <c r="J97" i="12" s="1"/>
  <c r="BK123" i="9"/>
  <c r="J123" i="9" s="1"/>
  <c r="J97" i="9" s="1"/>
  <c r="BK127" i="3"/>
  <c r="J127" i="3" s="1"/>
  <c r="J99" i="3" s="1"/>
  <c r="BK123" i="4"/>
  <c r="J123" i="4" s="1"/>
  <c r="J98" i="4" s="1"/>
  <c r="BK126" i="5"/>
  <c r="J126" i="5" s="1"/>
  <c r="J99" i="5" s="1"/>
  <c r="BK195" i="5"/>
  <c r="J195" i="5" s="1"/>
  <c r="J101" i="5" s="1"/>
  <c r="BK122" i="7"/>
  <c r="J122" i="7" s="1"/>
  <c r="J98" i="7" s="1"/>
  <c r="AG105" i="1"/>
  <c r="F35" i="2"/>
  <c r="AZ96" i="1" s="1"/>
  <c r="J35" i="2"/>
  <c r="AV96" i="1" s="1"/>
  <c r="AT96" i="1" s="1"/>
  <c r="J33" i="12"/>
  <c r="AV107" i="1"/>
  <c r="AT107" i="1" s="1"/>
  <c r="F35" i="3"/>
  <c r="AZ97" i="1" s="1"/>
  <c r="F35" i="4"/>
  <c r="AZ98" i="1" s="1"/>
  <c r="J35" i="5"/>
  <c r="AV99" i="1" s="1"/>
  <c r="AT99" i="1" s="1"/>
  <c r="F35" i="6"/>
  <c r="AZ100" i="1" s="1"/>
  <c r="BC95" i="1"/>
  <c r="F35" i="7"/>
  <c r="AZ102" i="1" s="1"/>
  <c r="AZ101" i="1" s="1"/>
  <c r="AV101" i="1" s="1"/>
  <c r="AT101" i="1" s="1"/>
  <c r="J33" i="8"/>
  <c r="AV103" i="1" s="1"/>
  <c r="AT103" i="1" s="1"/>
  <c r="F33" i="9"/>
  <c r="AZ104" i="1" s="1"/>
  <c r="J33" i="10"/>
  <c r="AV105" i="1" s="1"/>
  <c r="AT105" i="1" s="1"/>
  <c r="J33" i="11"/>
  <c r="AV106" i="1" s="1"/>
  <c r="AT106" i="1" s="1"/>
  <c r="J35" i="3"/>
  <c r="AV97" i="1" s="1"/>
  <c r="AT97" i="1" s="1"/>
  <c r="J35" i="4"/>
  <c r="AV98" i="1" s="1"/>
  <c r="AT98" i="1" s="1"/>
  <c r="F35" i="5"/>
  <c r="AZ99" i="1" s="1"/>
  <c r="BA95" i="1"/>
  <c r="AW95" i="1" s="1"/>
  <c r="BD95" i="1"/>
  <c r="J35" i="6"/>
  <c r="AV100" i="1" s="1"/>
  <c r="AT100" i="1" s="1"/>
  <c r="BB95" i="1"/>
  <c r="J35" i="7"/>
  <c r="AV102" i="1" s="1"/>
  <c r="AT102" i="1" s="1"/>
  <c r="F33" i="8"/>
  <c r="AZ103" i="1" s="1"/>
  <c r="J33" i="9"/>
  <c r="AV104" i="1" s="1"/>
  <c r="AT104" i="1" s="1"/>
  <c r="F33" i="10"/>
  <c r="AZ105" i="1" s="1"/>
  <c r="F33" i="11"/>
  <c r="AZ106" i="1" s="1"/>
  <c r="F33" i="12"/>
  <c r="AZ107" i="1" s="1"/>
  <c r="AN106" i="1" l="1"/>
  <c r="AN105" i="1"/>
  <c r="P134" i="2"/>
  <c r="AU96" i="1" s="1"/>
  <c r="BK135" i="2"/>
  <c r="J135" i="2" s="1"/>
  <c r="J99" i="2" s="1"/>
  <c r="BK126" i="3"/>
  <c r="J126" i="3" s="1"/>
  <c r="J32" i="3" s="1"/>
  <c r="AG97" i="1" s="1"/>
  <c r="BK125" i="5"/>
  <c r="J125" i="5" s="1"/>
  <c r="J98" i="5" s="1"/>
  <c r="BK123" i="6"/>
  <c r="J123" i="6" s="1"/>
  <c r="J32" i="6" s="1"/>
  <c r="AG100" i="1" s="1"/>
  <c r="BK122" i="9"/>
  <c r="J122" i="9" s="1"/>
  <c r="J96" i="9" s="1"/>
  <c r="BK123" i="12"/>
  <c r="J123" i="12"/>
  <c r="J96" i="12" s="1"/>
  <c r="BK120" i="8"/>
  <c r="J120" i="8" s="1"/>
  <c r="J96" i="8" s="1"/>
  <c r="J39" i="11"/>
  <c r="J39" i="10"/>
  <c r="AU95" i="1"/>
  <c r="AU94" i="1" s="1"/>
  <c r="BC94" i="1"/>
  <c r="AY94" i="1" s="1"/>
  <c r="BB94" i="1"/>
  <c r="W31" i="1" s="1"/>
  <c r="J32" i="4"/>
  <c r="AG98" i="1" s="1"/>
  <c r="BA94" i="1"/>
  <c r="W30" i="1" s="1"/>
  <c r="BD94" i="1"/>
  <c r="W33" i="1" s="1"/>
  <c r="J32" i="7"/>
  <c r="AG102" i="1"/>
  <c r="AG101" i="1"/>
  <c r="AN101" i="1" s="1"/>
  <c r="AY95" i="1"/>
  <c r="AX95" i="1"/>
  <c r="AZ95" i="1"/>
  <c r="AV95" i="1" s="1"/>
  <c r="AT95" i="1" s="1"/>
  <c r="J41" i="7" l="1"/>
  <c r="J41" i="3"/>
  <c r="J41" i="4"/>
  <c r="J41" i="6"/>
  <c r="BK134" i="2"/>
  <c r="J134" i="2" s="1"/>
  <c r="J32" i="2" s="1"/>
  <c r="AG96" i="1" s="1"/>
  <c r="J98" i="6"/>
  <c r="J98" i="3"/>
  <c r="AN97" i="1"/>
  <c r="AN98" i="1"/>
  <c r="AN100" i="1"/>
  <c r="AN102" i="1"/>
  <c r="W32" i="1"/>
  <c r="AX94" i="1"/>
  <c r="J30" i="12"/>
  <c r="AG107" i="1" s="1"/>
  <c r="J32" i="5"/>
  <c r="AG99" i="1" s="1"/>
  <c r="AZ94" i="1"/>
  <c r="AV94" i="1" s="1"/>
  <c r="AK29" i="1" s="1"/>
  <c r="J30" i="9"/>
  <c r="AG104" i="1" s="1"/>
  <c r="AN104" i="1" s="1"/>
  <c r="AW94" i="1"/>
  <c r="AK30" i="1" s="1"/>
  <c r="J30" i="8"/>
  <c r="AG103" i="1" s="1"/>
  <c r="J98" i="2" l="1"/>
  <c r="J39" i="9"/>
  <c r="J39" i="8"/>
  <c r="J41" i="2"/>
  <c r="J39" i="12"/>
  <c r="J41" i="5"/>
  <c r="AN96" i="1"/>
  <c r="AN107" i="1"/>
  <c r="AN99" i="1"/>
  <c r="AN103" i="1"/>
  <c r="AG95" i="1"/>
  <c r="AG94" i="1" s="1"/>
  <c r="W29" i="1"/>
  <c r="AT94" i="1"/>
  <c r="AK26" i="1" l="1"/>
  <c r="AK35" i="1" s="1"/>
  <c r="AN94" i="1"/>
  <c r="AN95" i="1"/>
</calcChain>
</file>

<file path=xl/sharedStrings.xml><?xml version="1.0" encoding="utf-8"?>
<sst xmlns="http://schemas.openxmlformats.org/spreadsheetml/2006/main" count="12513" uniqueCount="1362">
  <si>
    <t>Export Komplet</t>
  </si>
  <si>
    <t/>
  </si>
  <si>
    <t>2.0</t>
  </si>
  <si>
    <t>False</t>
  </si>
  <si>
    <t>{4abcde75-5495-4af5-b8c3-a00ac9b35704}</t>
  </si>
  <si>
    <t>&gt;&gt;  skryté sloupce  &lt;&lt;</t>
  </si>
  <si>
    <t>0,01</t>
  </si>
  <si>
    <t>21</t>
  </si>
  <si>
    <t>15</t>
  </si>
  <si>
    <t>REKAPITULACE STAVBY</t>
  </si>
  <si>
    <t>v ---  níže se nacházejí doplnkové a pomocné údaje k sestavám  --- v</t>
  </si>
  <si>
    <t>0,001</t>
  </si>
  <si>
    <t>Kód:</t>
  </si>
  <si>
    <t>A33-21-P_chodba</t>
  </si>
  <si>
    <t>Stavba:</t>
  </si>
  <si>
    <t>NPK a.s., Pardubická nemocnice, Výstavba pavilonu CUP s centralizací akutních provozů - Podzemní chodba</t>
  </si>
  <si>
    <t>KSO:</t>
  </si>
  <si>
    <t>CC-CZ:</t>
  </si>
  <si>
    <t>Místo:</t>
  </si>
  <si>
    <t>Pardubice</t>
  </si>
  <si>
    <t>Datum:</t>
  </si>
  <si>
    <t>Zadavatel:</t>
  </si>
  <si>
    <t>IČ:</t>
  </si>
  <si>
    <t>Pardubický kraj</t>
  </si>
  <si>
    <t>DIČ:</t>
  </si>
  <si>
    <t>Zhotovitel:</t>
  </si>
  <si>
    <t xml:space="preserve"> </t>
  </si>
  <si>
    <t>Projektant:</t>
  </si>
  <si>
    <t>Penta Projekt s.r.o., Mrštíkova 12, Jihlava</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</si>
  <si>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</si>
  <si>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</si>
  <si>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</si>
  <si>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</si>
  <si>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</si>
  <si>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</si>
  <si>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</si>
  <si>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</si>
  <si>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</si>
  <si>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</si>
  <si>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</si>
  <si>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</si>
  <si>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</si>
  <si>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</si>
  <si>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</si>
  <si>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</si>
  <si>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</si>
  <si>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</si>
  <si>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</si>
  <si>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</si>
  <si>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</si>
  <si>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Zhotovitel</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</si>
  <si>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</si>
  <si>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</si>
  <si>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</si>
  <si>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</si>
  <si>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</si>
  <si>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</si>
  <si>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</si>
  <si>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</si>
  <si>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</si>
  <si>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</si>
  <si>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</si>
  <si>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</si>
  <si>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</si>
  <si>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</si>
  <si>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</si>
  <si>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</si>
  <si>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</si>
  <si>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</si>
  <si>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</si>
  <si>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</si>
  <si>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</si>
  <si>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</si>
  <si>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</si>
  <si>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</si>
  <si>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</si>
  <si>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D1_06</t>
  </si>
  <si>
    <t>Rampa a opěrná zeď 2</t>
  </si>
  <si>
    <t>STA</t>
  </si>
  <si>
    <t>1</t>
  </si>
  <si>
    <t>{8965f5ef-2f2a-45f4-9491-742c4d853207}</t>
  </si>
  <si>
    <t>2</t>
  </si>
  <si>
    <t>/</t>
  </si>
  <si>
    <t>D1_06_1</t>
  </si>
  <si>
    <t>Stavební</t>
  </si>
  <si>
    <t>Soupis</t>
  </si>
  <si>
    <t>{c7f1ee0c-f717-48c7-9c88-28a713cf7a93}</t>
  </si>
  <si>
    <t>D1_06_4a</t>
  </si>
  <si>
    <t xml:space="preserve">Vytápění </t>
  </si>
  <si>
    <t>{a900d30d-1a5f-45b1-b43a-76f134ad89c8}</t>
  </si>
  <si>
    <t>D1_06_4d</t>
  </si>
  <si>
    <t>Měření a regulace</t>
  </si>
  <si>
    <t>{7e5b2bcc-0c24-4c4c-baeb-a77dd8d8440f}</t>
  </si>
  <si>
    <t>D1_01_4e</t>
  </si>
  <si>
    <t>Zdravotně technické instalace</t>
  </si>
  <si>
    <t>{7ee41231-0793-4a92-ac25-c1fa3452a4ae}</t>
  </si>
  <si>
    <t>D1_06_4g</t>
  </si>
  <si>
    <t>Silnoproudá elektrotechnika</t>
  </si>
  <si>
    <t>{0236387b-7643-4984-8387-434180d65250}</t>
  </si>
  <si>
    <t>D1_13</t>
  </si>
  <si>
    <t>Bourací práce a stavební úpravy v budově 02</t>
  </si>
  <si>
    <t>{fd2015c5-36ca-41bd-adc3-37c59b9baa96}</t>
  </si>
  <si>
    <t>D1_13_4h</t>
  </si>
  <si>
    <t>Slaboproudá elktrotechnika</t>
  </si>
  <si>
    <t>{0d206a29-d70c-436e-8f6d-b723a4c9d785}</t>
  </si>
  <si>
    <t>D2_01</t>
  </si>
  <si>
    <t>Příprava území</t>
  </si>
  <si>
    <t>{f073112b-a73f-49b6-a405-5b08c898efab}</t>
  </si>
  <si>
    <t>D2_02</t>
  </si>
  <si>
    <t>Komunikace</t>
  </si>
  <si>
    <t>{2ce6968f-83a7-4825-a1d5-2617ed8819bb}</t>
  </si>
  <si>
    <t>D2_36</t>
  </si>
  <si>
    <t>Přeložky optických kabelů</t>
  </si>
  <si>
    <t>{a5bbe7e6-718b-4ca2-95be-c7e2bda0d0f7}</t>
  </si>
  <si>
    <t>D2_41</t>
  </si>
  <si>
    <t>Přeložky a přípojky medicinálních plynů</t>
  </si>
  <si>
    <t>{77270d0f-0fb8-4009-92ae-76e83f42063b}</t>
  </si>
  <si>
    <t>VRN</t>
  </si>
  <si>
    <t>Vedlejší rozpočtové náklady</t>
  </si>
  <si>
    <t>{18c5273d-9c3d-4a6d-9731-48ee7383ae78}</t>
  </si>
  <si>
    <t>KRYCÍ LIST SOUPISU PRACÍ</t>
  </si>
  <si>
    <t>Objekt:</t>
  </si>
  <si>
    <t>D1_06 - Rampa a opěrná zeď 2</t>
  </si>
  <si>
    <t>Soupis:</t>
  </si>
  <si>
    <t>D1_06_1 - Stavební</t>
  </si>
  <si>
    <t>Ing. Avuk</t>
  </si>
  <si>
    <t>REKAPITULACE ČLENĚNÍ SOUPISU PRACÍ</t>
  </si>
  <si>
    <t>Kód dílu - Popis</t>
  </si>
  <si>
    <t>Cena celkem [CZK]</t>
  </si>
  <si>
    <t>Náklady ze soupisu prací</t>
  </si>
  <si>
    <t>-1</t>
  </si>
  <si>
    <t>HSV - Práce a dodávky HSV</t>
  </si>
  <si>
    <t xml:space="preserve">    1 - Zemní práce</t>
  </si>
  <si>
    <t xml:space="preserve">    2 - Zakládání</t>
  </si>
  <si>
    <t xml:space="preserve">    3 - Svislé a kompletní konstrukce</t>
  </si>
  <si>
    <t xml:space="preserve">    4 - Vodorovné konstrukce</t>
  </si>
  <si>
    <t xml:space="preserve">    9 - Ostatní konstrukce a práce-bourání</t>
  </si>
  <si>
    <t xml:space="preserve">      94 - Lešení a stavební výtahy</t>
  </si>
  <si>
    <t xml:space="preserve">      96 - Bourání konstrukcí</t>
  </si>
  <si>
    <t xml:space="preserve">      99 - Přesuny hmot a suti</t>
  </si>
  <si>
    <t>PSV - Práce a dodávky PSV</t>
  </si>
  <si>
    <t xml:space="preserve">    711 - Izolace proti vodě, vlhkosti a plynům</t>
  </si>
  <si>
    <t xml:space="preserve">    713 - Izolace tepelné</t>
  </si>
  <si>
    <t xml:space="preserve">    767 - Konstrukce zámečnické</t>
  </si>
  <si>
    <t xml:space="preserve">    783 - Dokončovací práce - nátěry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</si>
  <si>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</si>
  <si>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</si>
  <si>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</si>
  <si>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</si>
  <si>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</si>
  <si>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</si>
  <si>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</si>
  <si>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</si>
  <si>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</si>
  <si>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</si>
  <si>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</si>
  <si>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</si>
  <si>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</si>
  <si>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</si>
  <si>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</si>
  <si>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</si>
  <si>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</si>
  <si>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</si>
  <si>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121151103</t>
  </si>
  <si>
    <t>Sejmutí ornice plochy do 100 m2 tl vrstvy do 200 mm strojně</t>
  </si>
  <si>
    <t>m2</t>
  </si>
  <si>
    <t>CS ÚRS 2022 01</t>
  </si>
  <si>
    <t>4</t>
  </si>
  <si>
    <t>-180906043</t>
  </si>
  <si>
    <t>Online PSC</t>
  </si>
  <si>
    <t>https://podminky.urs.cz/item/CS_URS_2022_01/121151103</t>
  </si>
  <si>
    <t>VV</t>
  </si>
  <si>
    <t>Viz. PD stavební část - výkresy půdorysu, výkresy řezů a Tech.zpr.</t>
  </si>
  <si>
    <t>.</t>
  </si>
  <si>
    <t>Plocha zaměřená programem AutoCAD</t>
  </si>
  <si>
    <t>"prostor prací nad stávajicím koridorem obj č.2" 76,2</t>
  </si>
  <si>
    <t>Součet</t>
  </si>
  <si>
    <t>122151103</t>
  </si>
  <si>
    <t>Odkopávky a prokopávky nezapažené v hornině třídy těžitelnosti I skupiny 1 a 2 objem do 100 m3 strojně</t>
  </si>
  <si>
    <t>m3</t>
  </si>
  <si>
    <t>1362182026</t>
  </si>
  <si>
    <t>https://podminky.urs.cz/item/CS_URS_2022_01/122151103</t>
  </si>
  <si>
    <t>Zatřídění zeminy - tř. 1-2. 80%; tř. 3. 20%</t>
  </si>
  <si>
    <t>"prostor prací nad stávajicím koridorem obj č.2" 76,2*0,31*0,8</t>
  </si>
  <si>
    <t>3</t>
  </si>
  <si>
    <t>122251103</t>
  </si>
  <si>
    <t>Odkopávky a prokopávky nezapažené v hornině třídy těžitelnosti I skupiny 3 objem do 100 m3 strojně</t>
  </si>
  <si>
    <t>-493846530</t>
  </si>
  <si>
    <t>https://podminky.urs.cz/item/CS_URS_2022_01/122251103</t>
  </si>
  <si>
    <t>"prostor prací nad stávajicím koridorem obj č.2" 76,2*0,31*0,2</t>
  </si>
  <si>
    <t>131251103</t>
  </si>
  <si>
    <t>Hloubení jam nezapažených v hornině třídy těžitelnosti I skupiny 3 objem do 100 m3 strojně</t>
  </si>
  <si>
    <t>394298268</t>
  </si>
  <si>
    <t>https://podminky.urs.cz/item/CS_URS_2022_01/131251103</t>
  </si>
  <si>
    <t>Zatřídění zeminy - tř. 3. 50%; tř. 4. 35%; tř. 5. 10%; tř. 6. 5%</t>
  </si>
  <si>
    <t>"jáma pro nový koridor z obj. č. 2" 3,76*17,79*0,5</t>
  </si>
  <si>
    <t>5</t>
  </si>
  <si>
    <t>131351103</t>
  </si>
  <si>
    <t>Hloubení jam nezapažených v hornině třídy těžitelnosti II skupiny 4 objem do 100 m3 strojně</t>
  </si>
  <si>
    <t>709563484</t>
  </si>
  <si>
    <t>https://podminky.urs.cz/item/CS_URS_2022_01/131351103</t>
  </si>
  <si>
    <t>"jáma pro nový koridor z obj. č. 2" 3,76*17,79*0,35</t>
  </si>
  <si>
    <t>6</t>
  </si>
  <si>
    <t>131451103</t>
  </si>
  <si>
    <t>Hloubení jam nezapažených v hornině třídy těžitelnosti II skupiny 5 objem do 100 m3 strojně</t>
  </si>
  <si>
    <t>2017169150</t>
  </si>
  <si>
    <t>https://podminky.urs.cz/item/CS_URS_2022_01/131451103</t>
  </si>
  <si>
    <t>"jáma pro nový koridor z obj. č. 2" 3,76*17,79*0,1</t>
  </si>
  <si>
    <t>7</t>
  </si>
  <si>
    <t>131551103</t>
  </si>
  <si>
    <t>Hloubení jam nezapažených v hornině třídy těžitelnosti III skupiny 6 objem do 100 m3 strojně</t>
  </si>
  <si>
    <t>1956301303</t>
  </si>
  <si>
    <t>https://podminky.urs.cz/item/CS_URS_2022_01/131551103</t>
  </si>
  <si>
    <t>"jáma pro nový koridor z obj. č. 2" 3,76*17,79*0,05</t>
  </si>
  <si>
    <t>8</t>
  </si>
  <si>
    <t>132151254</t>
  </si>
  <si>
    <t>Hloubení rýh nezapažených š do 2000 mm v hornině třídy těžitelnosti I skupiny 1 a 2 objem do 500 m3 strojně</t>
  </si>
  <si>
    <t>1581848243</t>
  </si>
  <si>
    <t>https://podminky.urs.cz/item/CS_URS_2022_01/132151254</t>
  </si>
  <si>
    <t>Zatřídění zeminy - tř. 1-2. 5%; tř. 3. 50%; tř. 4. 30%; tř. 5. 10%; tř. 6. 5%</t>
  </si>
  <si>
    <t>"prostor prací nad stávajicím koridorem obj č.2" ((8,7+2*1)*2*4,34)*0,05</t>
  </si>
  <si>
    <t>9</t>
  </si>
  <si>
    <t>132251254</t>
  </si>
  <si>
    <t>Hloubení rýh nezapažených š do 2000 mm v hornině třídy těžitelnosti I skupiny 3 objem do 500 m3 strojně</t>
  </si>
  <si>
    <t>-563242386</t>
  </si>
  <si>
    <t>https://podminky.urs.cz/item/CS_URS_2022_01/132251254</t>
  </si>
  <si>
    <t>"prostor prací nad stávajicím koridorem obj č.2" (((8,7+2*1)*2*4,34)*0,5)+20</t>
  </si>
  <si>
    <t>10</t>
  </si>
  <si>
    <t>132351254</t>
  </si>
  <si>
    <t>Hloubení rýh nezapažených š do 2000 mm v hornině třídy těžitelnosti II skupiny 4 objem do 500 m3 strojně</t>
  </si>
  <si>
    <t>-768822102</t>
  </si>
  <si>
    <t>https://podminky.urs.cz/item/CS_URS_2022_01/132351254</t>
  </si>
  <si>
    <t>"prostor prací nad stávajicím koridorem obj č.2" (((8,7+2*1)*2*4,34)*0,3)</t>
  </si>
  <si>
    <t>11</t>
  </si>
  <si>
    <t>132451254</t>
  </si>
  <si>
    <t>Hloubení rýh nezapažených š do 2000 mm v hornině třídy těžitelnosti II skupiny 5 objem do 500 m3 strojně</t>
  </si>
  <si>
    <t>835949608</t>
  </si>
  <si>
    <t>https://podminky.urs.cz/item/CS_URS_2022_01/132451254</t>
  </si>
  <si>
    <t>"prostor prací nad stávajicím koridorem obj č.2"((8,7+2*1)*2*4,34)*0,1</t>
  </si>
  <si>
    <t>12</t>
  </si>
  <si>
    <t>132551254</t>
  </si>
  <si>
    <t>Hloubení rýh nezapažených š do 2000 mm v hornině třídy těžitelnosti III skupiny 6 objem do 500 m3 strojně</t>
  </si>
  <si>
    <t>-1606868673</t>
  </si>
  <si>
    <t>https://podminky.urs.cz/item/CS_URS_2022_01/132551254</t>
  </si>
  <si>
    <t>13</t>
  </si>
  <si>
    <t>162351104</t>
  </si>
  <si>
    <t>Vodorovné přemístění přes 500 do 1000 m výkopku/sypaniny z horniny třídy těžitelnosti I skupiny 1 až 3</t>
  </si>
  <si>
    <t>-1406078159</t>
  </si>
  <si>
    <t>https://podminky.urs.cz/item/CS_URS_2022_01/162351104</t>
  </si>
  <si>
    <t>Převoz zeminy na meziskládku</t>
  </si>
  <si>
    <t>"prostor prací nad stávajicím koridorem obj č.2" 53,275</t>
  </si>
  <si>
    <t>"skrývka ornice" 76,2*0,2</t>
  </si>
  <si>
    <t>Mezisoučet</t>
  </si>
  <si>
    <t>Převoz zeminy z meziskládky</t>
  </si>
  <si>
    <t>"prostor prací nad stávajicím koridorem obj č.2" 53,27</t>
  </si>
  <si>
    <t>14</t>
  </si>
  <si>
    <t>162351124</t>
  </si>
  <si>
    <t>Vodorovné přemístění přes 500 do 1000 m výkopku/sypaniny z hornin třídy těžitelnosti II skupiny 4 a 5</t>
  </si>
  <si>
    <t>1901752071</t>
  </si>
  <si>
    <t>https://podminky.urs.cz/item/CS_URS_2022_01/162351124</t>
  </si>
  <si>
    <t>"prostor prací nad stávajicím koridorem obj č.2" 23,412</t>
  </si>
  <si>
    <t>162751135</t>
  </si>
  <si>
    <t>Vodorovné přemístění přes 7 000 do 8000 m výkopku/sypaniny z horniny třídy těžitelnosti II skupiny 4 a 5</t>
  </si>
  <si>
    <t>-2125318118</t>
  </si>
  <si>
    <t>https://podminky.urs.cz/item/CS_URS_2022_01/162751135</t>
  </si>
  <si>
    <t>PSC</t>
  </si>
  <si>
    <t xml:space="preserve">Poznámka k souboru cen:_x000D_
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 </t>
  </si>
  <si>
    <t>Nakládání zeminy z meziskládky</t>
  </si>
  <si>
    <t>"zemina z výkopů kolem propoje koridoru obj č. 2" 360,538-331,33-14,696</t>
  </si>
  <si>
    <t>16</t>
  </si>
  <si>
    <t>162751155</t>
  </si>
  <si>
    <t>Vodorovné přemístění přes 7 000 do 8000 m výkopku/sypaniny z horniny třídy těžitelnosti III skupiny 6 a 7</t>
  </si>
  <si>
    <t>516423366</t>
  </si>
  <si>
    <t>https://podminky.urs.cz/item/CS_URS_2022_01/162751155</t>
  </si>
  <si>
    <t>"zemina z výkopů kolem propoje koridoru obj č. 2" 11,351+3,345</t>
  </si>
  <si>
    <t>17</t>
  </si>
  <si>
    <t>167151111</t>
  </si>
  <si>
    <t>Nakládání výkopku z hornin třídy těžitelnosti I skupiny 1 až 3 přes 100 m3</t>
  </si>
  <si>
    <t>-178596765</t>
  </si>
  <si>
    <t>https://podminky.urs.cz/item/CS_URS_2022_01/167151111</t>
  </si>
  <si>
    <t>"zemina z výkopu" 108,099</t>
  </si>
  <si>
    <t>18</t>
  </si>
  <si>
    <t>167151112</t>
  </si>
  <si>
    <t>Nakládání výkopku z hornin třídy těžitelnosti II skupiny 4 a 5 přes 100 m3</t>
  </si>
  <si>
    <t>-1836392873</t>
  </si>
  <si>
    <t>https://podminky.urs.cz/item/CS_URS_2022_01/167151112</t>
  </si>
  <si>
    <t>"zemina z výkopu" 87,247</t>
  </si>
  <si>
    <t>19</t>
  </si>
  <si>
    <t>167151113</t>
  </si>
  <si>
    <t>Nakládání výkopku z hornin třídy těžitelnosti III skupiny 6 a 7 přes 100 m3</t>
  </si>
  <si>
    <t>-896329192</t>
  </si>
  <si>
    <t>https://podminky.urs.cz/item/CS_URS_2022_01/167151113</t>
  </si>
  <si>
    <t>"zemina z výkopu" 7,984</t>
  </si>
  <si>
    <t>20</t>
  </si>
  <si>
    <t>174151101</t>
  </si>
  <si>
    <t>Zásyp jam, šachet rýh nebo kolem objektů sypaninou se zhutněním</t>
  </si>
  <si>
    <t>1104451901</t>
  </si>
  <si>
    <t>https://podminky.urs.cz/item/CS_URS_2022_01/174151101</t>
  </si>
  <si>
    <t>"jáma pro novýkoridor z obj. č. 2" 3,76*17,79-7,76*3,76</t>
  </si>
  <si>
    <t>181351103</t>
  </si>
  <si>
    <t>Rozprostření ornice tl vrstvy do 200 mm pl přes 100 do 500 m2 v rovině nebo ve svahu do 1:5 strojně</t>
  </si>
  <si>
    <t>741029443</t>
  </si>
  <si>
    <t>https://podminky.urs.cz/item/CS_URS_2022_01/181351103</t>
  </si>
  <si>
    <t>22</t>
  </si>
  <si>
    <t>181951112</t>
  </si>
  <si>
    <t>Úprava pláně v hornině třídy těžitelnosti I skupiny 1 až 3 se zhutněním strojně</t>
  </si>
  <si>
    <t>-1227155650</t>
  </si>
  <si>
    <t>https://podminky.urs.cz/item/CS_URS_2022_01/181951112</t>
  </si>
  <si>
    <t xml:space="preserve">Zatřídění zeminy - tř. 1-3. 50%; tř. 4-5. 45%; tř. 6. 5%; </t>
  </si>
  <si>
    <t>"nová část propojení koridoru" 6,59*3,76*0,5</t>
  </si>
  <si>
    <t>23</t>
  </si>
  <si>
    <t>181951114</t>
  </si>
  <si>
    <t>Úprava pláně v hornině třídy těžitelnosti II skupiny 4 a 5 se zhutněním strojně</t>
  </si>
  <si>
    <t>455461856</t>
  </si>
  <si>
    <t>https://podminky.urs.cz/item/CS_URS_2022_01/181951114</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</si>
  <si>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šířky do 3 m přerušujících svahy, pro urovnání dna silničních a železničních příkopů pro jakoukoliv šířku dna; toto urovnání se oceňuje cenami souboru cen 182 Svahování. 3. Urovnání ploch ve sklonu přes 1 : 5 se oceňuje cenami souboru cen 182 Svahování trvalých svahů do projektovaných profilů strojně. 4. Ceny se zhutněním jsou určeny pro jakoukoliv míru zhutnění. </t>
  </si>
  <si>
    <t>"nová část propojení koridoru" 6,59*3,76*0,45</t>
  </si>
  <si>
    <t>24</t>
  </si>
  <si>
    <t>181951116</t>
  </si>
  <si>
    <t>Úprava pláně v hornině třídy těžitelnosti III skupiny 6 se zhutněním strojně</t>
  </si>
  <si>
    <t>-660510474</t>
  </si>
  <si>
    <t>https://podminky.urs.cz/item/CS_URS_2022_01/181951116</t>
  </si>
  <si>
    <t>"nová část propojení koridoru" 6,59*3,76*0,05</t>
  </si>
  <si>
    <t>25</t>
  </si>
  <si>
    <t>171251201</t>
  </si>
  <si>
    <t>Uložení sypaniny na skládky nebo meziskládky</t>
  </si>
  <si>
    <t>-515255917</t>
  </si>
  <si>
    <t>https://podminky.urs.cz/item/CS_URS_2022_01/171251201</t>
  </si>
  <si>
    <t>propoj obj.č. 2</t>
  </si>
  <si>
    <t>"výkop kolem koridorů" ((23,15)*4,34)</t>
  </si>
  <si>
    <t>"výkop nad koridorem" 76,2*0,31</t>
  </si>
  <si>
    <t>"výkop jamý pro nový koridor" 3,76*17,79-7,76*3,76</t>
  </si>
  <si>
    <t>26</t>
  </si>
  <si>
    <t>171201231</t>
  </si>
  <si>
    <t>Poplatek za uložení zeminy a kamení na recyklační skládce (skládkovné) kód odpadu 17 05 04</t>
  </si>
  <si>
    <t>t</t>
  </si>
  <si>
    <t>1828120344</t>
  </si>
  <si>
    <t>https://podminky.urs.cz/item/CS_URS_2022_01/171201231</t>
  </si>
  <si>
    <t>"zemina tř. 1-3" 108,099*2</t>
  </si>
  <si>
    <t>"zemina tř. 4-5" 67,247*2</t>
  </si>
  <si>
    <t>"zemina tř. 6-7"7,984*2</t>
  </si>
  <si>
    <t>Zakládání</t>
  </si>
  <si>
    <t>27</t>
  </si>
  <si>
    <t>273322611</t>
  </si>
  <si>
    <t>Základové desky ze ŽB se zvýšenými nároky na prostředí tř. C 30/37</t>
  </si>
  <si>
    <t>1802091006</t>
  </si>
  <si>
    <t>https://podminky.urs.cz/item/CS_URS_2022_01/273322611</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</si>
  <si>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 </t>
  </si>
  <si>
    <t>Viz. PD statika</t>
  </si>
  <si>
    <t>Plocha změřená v programu AutoCAD</t>
  </si>
  <si>
    <t>"ŽB deska koridoru vedoucího z obj. č. 2" 3,73*2,62*0,3</t>
  </si>
  <si>
    <t>"ŽB deska nad stávající části koridoru vedoucího z obj. č.2" 5*3,09*0,3</t>
  </si>
  <si>
    <t>28</t>
  </si>
  <si>
    <t>273351121</t>
  </si>
  <si>
    <t>Zřízení bednění základových desek</t>
  </si>
  <si>
    <t>979690041</t>
  </si>
  <si>
    <t>https://podminky.urs.cz/item/CS_URS_2022_01/273351121</t>
  </si>
  <si>
    <t>"ŽB deska koridoru vedoucího z obj. č. 2" (3,6+3,78)*0,3</t>
  </si>
  <si>
    <t>29</t>
  </si>
  <si>
    <t>273351122</t>
  </si>
  <si>
    <t>Odstranění bednění základových desek</t>
  </si>
  <si>
    <t>-259950403</t>
  </si>
  <si>
    <t>https://podminky.urs.cz/item/CS_URS_2022_01/273351122</t>
  </si>
  <si>
    <t>30</t>
  </si>
  <si>
    <t>273361821</t>
  </si>
  <si>
    <t>Výztuž základových desek betonářskou ocelí 10 505 (R)</t>
  </si>
  <si>
    <t>1048266634</t>
  </si>
  <si>
    <t>https://podminky.urs.cz/item/CS_URS_2022_01/273361821</t>
  </si>
  <si>
    <t xml:space="preserve">Poznámka k souboru cen:_x000D_
1. Ceny platí pro desky rovné, s náběhy, hřibové nebo upnuté do žeber včetně výztuže těchto žeber. </t>
  </si>
  <si>
    <t>7,567*0,22</t>
  </si>
  <si>
    <t>Svislé a kompletní konstrukce</t>
  </si>
  <si>
    <t>31</t>
  </si>
  <si>
    <t>311231115</t>
  </si>
  <si>
    <t>Zdivo nosné z cihel dl 290 mm P7 až 15 na SMS 5 MPa</t>
  </si>
  <si>
    <t>751697074</t>
  </si>
  <si>
    <t>https://podminky.urs.cz/item/CS_URS_2022_01/311231115</t>
  </si>
  <si>
    <t>Provizorní zazdění koridoru pří bouracích pracech</t>
  </si>
  <si>
    <t>"prostor v místě nového koridoru" (2*1,965)*2*0,3</t>
  </si>
  <si>
    <t>"zazdívky stávajícího koridoru - dočastné" (1,965*2*0,3)</t>
  </si>
  <si>
    <t>32</t>
  </si>
  <si>
    <t>342291131</t>
  </si>
  <si>
    <t>Ukotvení příček k betonovým konstrukcím plochými kotvami</t>
  </si>
  <si>
    <t>m</t>
  </si>
  <si>
    <t>543514986</t>
  </si>
  <si>
    <t>https://podminky.urs.cz/item/CS_URS_2022_01/342291131</t>
  </si>
  <si>
    <t>"svislé napojení na stávající konstrukci" (2*2)*2</t>
  </si>
  <si>
    <t>"kotvení zazdívky" 2*2</t>
  </si>
  <si>
    <t>33</t>
  </si>
  <si>
    <t>342291143</t>
  </si>
  <si>
    <t>Ukotvení příček expanzní cementovou maltou tl příčky přes 100 mm</t>
  </si>
  <si>
    <t>1100291734</t>
  </si>
  <si>
    <t>https://podminky.urs.cz/item/CS_URS_2022_01/342291143</t>
  </si>
  <si>
    <t>"vodorovné napojení na stávající konstrukci" 1,95*2</t>
  </si>
  <si>
    <t>"kotvení zazdívky" 1,95</t>
  </si>
  <si>
    <t>34</t>
  </si>
  <si>
    <t>311321815</t>
  </si>
  <si>
    <t>Nosná zeď ze ŽB pohledového tř. C 30/37 bez výztuže</t>
  </si>
  <si>
    <t>-2059997177</t>
  </si>
  <si>
    <t>https://podminky.urs.cz/item/CS_URS_2022_01/311321815</t>
  </si>
  <si>
    <t xml:space="preserve">Poznámka k souboru cen:_x000D_
1. Při betonování do ztraceného bednění z desek je zohledněna zvýšená opatrnost, aby se předešlo poškození zabudovaných desek. 2. Při stanovení množství měrných jednotek betonu do ztraceného bednění z desek je třeba zohlednit skutečnou spotřebu betonu v m3 zdiva. 3. V cenách nejsou započteny náklady na: a) bednění; tyto se oceňují cenami souboru cen: - 31* 35-1 Bednění nadzákladových zdí, - 31* 35-12 Ztracené bednění nadzákladových zdí ze štěpkocementových desek, b) dodání a uložení výztuže; tyto se oceňují cenami souboru cen 31* 36- . . Výztuž nadzákladových zdí. 4. V cenách pohledového betonu -1812 až -1818 jsou započteny i náklady na pečlivé hutnění zejména při líci konstrukce pro docílení neporušeného maltového povrchu bez vzhledových kazů. </t>
  </si>
  <si>
    <t>"ŽB stěny koridoru vedoucího z obj. č. 2" (4,89+4,89)*2,85*0,3+(3,76+3,6)*2,3*0,3</t>
  </si>
  <si>
    <t>35</t>
  </si>
  <si>
    <t>311351121</t>
  </si>
  <si>
    <t>Zřízení oboustranného bednění nosných nadzákladových zdí</t>
  </si>
  <si>
    <t>1924806852</t>
  </si>
  <si>
    <t>https://podminky.urs.cz/item/CS_URS_2022_01/311351121</t>
  </si>
  <si>
    <t xml:space="preserve">Poznámka k souboru cen:_x000D_
1. Ceny jsou určeny pro bednění svislé nebo šikmé (odkloněné), půdorysně přímé nebo zalomené ve volném prostranství, ve volných nebo zapažených jamách a rýhách. 2. Ceny jsou určeny pro bednění výšky do 4 m. Bednění větších výšek se oceňuje individuálně. 3. Ceny jsou určeny pro bedněné plochy s nízkými požadavky na pohledovost - třída pohledového betonu PB1 dle TP ČSB 03 (garáže, sklepy, apod.) 4. Příplatek k cenám za pohledový beton je určen pro třídu pohledového betonu PB2 (běžné budovy). Vyšší třídy pohledovosti se oceňují individuálně. 5. Kruhové nebo obloukové bednění poloměru do 1 m se oceňuje individuálně. </t>
  </si>
  <si>
    <t>"ŽB stěny koridoru vedoucího z obj. č. 2" (3,76+3,6)*2,75+(3,76+3,6)*2</t>
  </si>
  <si>
    <t>36</t>
  </si>
  <si>
    <t>311351122</t>
  </si>
  <si>
    <t>Odstranění oboustranného bednění nosných nadzákladových zdí</t>
  </si>
  <si>
    <t>396887673</t>
  </si>
  <si>
    <t>https://podminky.urs.cz/item/CS_URS_2022_01/311351122</t>
  </si>
  <si>
    <t>37</t>
  </si>
  <si>
    <t>311351311</t>
  </si>
  <si>
    <t>Zřízení jednostranného bednění nosných nadzákladových zdí</t>
  </si>
  <si>
    <t>2105452143</t>
  </si>
  <si>
    <t>https://podminky.urs.cz/item/CS_URS_2022_01/311351311</t>
  </si>
  <si>
    <t>"ŽB stěny koridoru vedoucího z obj. č. 2" (0,3+4,886+0,3)*3,05*2</t>
  </si>
  <si>
    <t>38</t>
  </si>
  <si>
    <t>311351312</t>
  </si>
  <si>
    <t>Odstranění jednostranného bednění nosných nadzákladových zdí</t>
  </si>
  <si>
    <t>-37502704</t>
  </si>
  <si>
    <t>https://podminky.urs.cz/item/CS_URS_2022_01/311351312</t>
  </si>
  <si>
    <t>39</t>
  </si>
  <si>
    <t>311351911</t>
  </si>
  <si>
    <t>Příplatek k cenám bednění nosných nadzákladových zdí za pohledový beton</t>
  </si>
  <si>
    <t>593239875</t>
  </si>
  <si>
    <t>https://podminky.urs.cz/item/CS_URS_2022_01/311351911</t>
  </si>
  <si>
    <t>"ŽB stěny koridoru vedoucího z obj. č. 2" (3,76+3,6)*2</t>
  </si>
  <si>
    <t>40</t>
  </si>
  <si>
    <t>311361821</t>
  </si>
  <si>
    <t>Výztuž nosných zdí betonářskou ocelí 10 505</t>
  </si>
  <si>
    <t>-1622630473</t>
  </si>
  <si>
    <t>https://podminky.urs.cz/item/CS_URS_2022_01/311361821</t>
  </si>
  <si>
    <t>13,44*0,22</t>
  </si>
  <si>
    <t>Vodorovné konstrukce</t>
  </si>
  <si>
    <t>41</t>
  </si>
  <si>
    <t>411121011</t>
  </si>
  <si>
    <t>Montáž prefabrikovaných ŽB stropů ze stropních povalů dl do 3800 mm</t>
  </si>
  <si>
    <t>kus</t>
  </si>
  <si>
    <t>-732849854</t>
  </si>
  <si>
    <t>https://podminky.urs.cz/item/CS_URS_2022_01/411121011</t>
  </si>
  <si>
    <t>"zazdění prostupu stropu koridoru vedoucího z obj. č. 2" 2,5*1,5</t>
  </si>
  <si>
    <t>42</t>
  </si>
  <si>
    <t>M</t>
  </si>
  <si>
    <t>59341130</t>
  </si>
  <si>
    <t>deska stropní plná PZD 2390x580x130mm</t>
  </si>
  <si>
    <t>-1653003590</t>
  </si>
  <si>
    <t>43</t>
  </si>
  <si>
    <t>411324646</t>
  </si>
  <si>
    <t>Stropy deskové ze ŽB pohledového tř. C 30/37</t>
  </si>
  <si>
    <t>1359046995</t>
  </si>
  <si>
    <t>https://podminky.urs.cz/item/CS_URS_2022_01/411324646</t>
  </si>
  <si>
    <t xml:space="preserve">Poznámka k souboru cen:_x000D_
1. V cenách pohledového betonu 411 35-4 a 411 35-5 jsou započteny i náklady na pečlivé hutnění zejména při líci konstrukce pro docílení neporušeného maltového povrchu bez vzhledových kazů. </t>
  </si>
  <si>
    <t>"ŽB strop koridoru vedoucího z obj. č. 2" 3,72*2,62*0,3</t>
  </si>
  <si>
    <t>"zazdění prostupu stropem koridoru z obj.č. 2" 2,5*1,5*0,2</t>
  </si>
  <si>
    <t>44</t>
  </si>
  <si>
    <t>411351021</t>
  </si>
  <si>
    <t>Zřízení bednění stropů deskových tl přes 25 do 50 cm bez podpěrné kce</t>
  </si>
  <si>
    <t>1945527208</t>
  </si>
  <si>
    <t>https://podminky.urs.cz/item/CS_URS_2022_01/411351021</t>
  </si>
  <si>
    <t>"ŽB strop koridoru vedoucího z obj. č. 2" 3,72*2,0</t>
  </si>
  <si>
    <t>45</t>
  </si>
  <si>
    <t>411351022</t>
  </si>
  <si>
    <t>Odstranění bednění stropů deskových tl přes 25 do 50 cm bez podpěrné kce</t>
  </si>
  <si>
    <t>-473712678</t>
  </si>
  <si>
    <t>https://podminky.urs.cz/item/CS_URS_2022_01/411351022</t>
  </si>
  <si>
    <t>46</t>
  </si>
  <si>
    <t>411354335</t>
  </si>
  <si>
    <t>Zřízení podpěrné konstrukce stropů výšky přes 4 do 6 m tl přes 25 do 35 cm</t>
  </si>
  <si>
    <t>-1843301578</t>
  </si>
  <si>
    <t>https://podminky.urs.cz/item/CS_URS_2022_01/411354335</t>
  </si>
  <si>
    <t>47</t>
  </si>
  <si>
    <t>411354336</t>
  </si>
  <si>
    <t>Odstranění podpěrné konstrukce stropů výšky přes 4 do 6 m tl přes 25 do 35 cm</t>
  </si>
  <si>
    <t>1588031783</t>
  </si>
  <si>
    <t>https://podminky.urs.cz/item/CS_URS_2022_01/411354336</t>
  </si>
  <si>
    <t>48</t>
  </si>
  <si>
    <t>411359111</t>
  </si>
  <si>
    <t>Příplatek k cenám bednění stropů za pohledový beton</t>
  </si>
  <si>
    <t>-1278818926</t>
  </si>
  <si>
    <t>https://podminky.urs.cz/item/CS_URS_2022_01/411359111</t>
  </si>
  <si>
    <t xml:space="preserve">Poznámka k souboru cen:_x000D_
1. Ceny bednění deskových stropů 411 35-01 jsou určeny pro desky nebo plošné konzoly rovné, popř. s náběhy. 2. Bednění stropů s hlavicemi se oceňuje součtem ploch bednění hlavic a ploch bednění desek. Množství měrných jednotek bednění hlavic se určuje v m2 rozvinuté plochy hlavic. Množství měrných jednotek bednění desky se určuje m2 celkové plochy desky, od které se odečte půdorysná plocha hlavic, ohraničená průnikem obou konstrukcí. 3. Bednění trámových stropů se oceňuje součtem ploch bednění nosníků (trámů) souborem cen 413 35-11 a ploch bednění desek. Množství měrných jednotek bednění nosníků se určuje v m2 rozvinuté plochou nosníků. Množství měrných jednotek bednění desky se určuje m2 celkové plochy desky, od které se odečte půdorysná plocha nosníků, ohraničená průnikem obou konstrukcí. 4. Klenby při poloměru do 1 m se oceňuje cenami souboru cen 416 35-11. Bednění fabionů na přechodu stěn do stropů, monolitických kleneb, vnějších říms. 5. Ceny jsou určeny pro bedněné plochy s nízkými požadavky na pohledovost - třída pohledového betonu PB1 dle TP ČSB 03 (garáže, sklepy, apod.). 6. Příplatek k cenám za pohledový beton je určen pro třídu pohledového betonu PB2 (běžné budovy). Vyšší třídy pohledovosti se oceňují individuálně. </t>
  </si>
  <si>
    <t>49</t>
  </si>
  <si>
    <t>411361821</t>
  </si>
  <si>
    <t>Výztuž stropů betonářskou ocelí 10 505</t>
  </si>
  <si>
    <t>-1365528320</t>
  </si>
  <si>
    <t>https://podminky.urs.cz/item/CS_URS_2022_01/411361821</t>
  </si>
  <si>
    <t>"ŽB strop koridoru vedoucího z obj. č. 2" (2,924*0,22)</t>
  </si>
  <si>
    <t>50</t>
  </si>
  <si>
    <t>452311121</t>
  </si>
  <si>
    <t>Podkladní desky z betonu prostého tř. C 8/10 otevřený výkop</t>
  </si>
  <si>
    <t>-1548371257</t>
  </si>
  <si>
    <t>https://podminky.urs.cz/item/CS_URS_2022_01/452311121</t>
  </si>
  <si>
    <t>"nový koridor z obj.č. 2" 2,915*3,72*0,1</t>
  </si>
  <si>
    <t>Ostatní konstrukce a práce-bourání</t>
  </si>
  <si>
    <t>94</t>
  </si>
  <si>
    <t>Lešení a stavební výtahy</t>
  </si>
  <si>
    <t>51</t>
  </si>
  <si>
    <t>941211111</t>
  </si>
  <si>
    <t>Montáž lešení řadového rámového lehkého zatížení do 200 kg/m2 š přes 0,6 do 0,9 m v do 10 m</t>
  </si>
  <si>
    <t>-695293542</t>
  </si>
  <si>
    <t>https://podminky.urs.cz/item/CS_URS_2022_01/941211111</t>
  </si>
  <si>
    <t>Plocha zaměrana programem AutoCAD</t>
  </si>
  <si>
    <t>"lešení pro nově vznikající propojení koridoru obj.č. 2" 8,7*1,5*2</t>
  </si>
  <si>
    <t>52</t>
  </si>
  <si>
    <t>941211_R1</t>
  </si>
  <si>
    <t>Pronájem lešení řadového rámového lehkého zatížení do 200 kg/m2 š do 0,9 m v do 10 m pro celou dobu použití</t>
  </si>
  <si>
    <t>1079064931</t>
  </si>
  <si>
    <t>"viz pol.č.941211111:" 26,10</t>
  </si>
  <si>
    <t>53</t>
  </si>
  <si>
    <t>941211811</t>
  </si>
  <si>
    <t>Demontáž lešení řadového rámového lehkého zatížení do 200 kg/m2 š přes 0,6 do 0,9 m v do 10 m</t>
  </si>
  <si>
    <t>759031867</t>
  </si>
  <si>
    <t>https://podminky.urs.cz/item/CS_URS_2022_01/941211811</t>
  </si>
  <si>
    <t>96</t>
  </si>
  <si>
    <t>Bourání konstrukcí</t>
  </si>
  <si>
    <t>54</t>
  </si>
  <si>
    <t>7674-R59a</t>
  </si>
  <si>
    <t>Demontáž vnitřní nosné ocelové konstrukce vynášející rozvody profesí -vč. separace</t>
  </si>
  <si>
    <t>1681178847</t>
  </si>
  <si>
    <t>6,0*0,8</t>
  </si>
  <si>
    <t>55</t>
  </si>
  <si>
    <t>977211113</t>
  </si>
  <si>
    <t>Řezání stěnovou pilou ŽB kcí s výztuží průměru do 16 mm hl přes 350 do 420 mm</t>
  </si>
  <si>
    <t>906627585</t>
  </si>
  <si>
    <t>https://podminky.urs.cz/item/CS_URS_2022_01/977211113</t>
  </si>
  <si>
    <t>Část koridoru propojující obj. č.2</t>
  </si>
  <si>
    <t>"přerušení stěn stávajících koridorů - svislé" 2,6*4</t>
  </si>
  <si>
    <t>"přerušení stěn stávajících koridorů - vodorovné" (2,45*2)*2</t>
  </si>
  <si>
    <t>"stropní prostup v koridoru" 1*2</t>
  </si>
  <si>
    <t>99</t>
  </si>
  <si>
    <t>Přesuny hmot a suti</t>
  </si>
  <si>
    <t>56</t>
  </si>
  <si>
    <t>997013211</t>
  </si>
  <si>
    <t>Vnitrostaveništní doprava suti a vybouraných hmot pro budovy v do 6 m ručně</t>
  </si>
  <si>
    <t>-1126711171</t>
  </si>
  <si>
    <t>https://podminky.urs.cz/item/CS_URS_2022_01/997013211</t>
  </si>
  <si>
    <t>57</t>
  </si>
  <si>
    <t>997013501</t>
  </si>
  <si>
    <t>Odvoz suti a vybouraných hmot na skládku nebo meziskládku do 1 km se složením</t>
  </si>
  <si>
    <t>1769104574</t>
  </si>
  <si>
    <t>https://podminky.urs.cz/item/CS_URS_2022_01/997013501</t>
  </si>
  <si>
    <t>58</t>
  </si>
  <si>
    <t>997013509</t>
  </si>
  <si>
    <t>Příplatek k odvozu suti a vybouraných hmot na skládku ZKD 1 km přes 1 km</t>
  </si>
  <si>
    <t>21799087</t>
  </si>
  <si>
    <t>https://podminky.urs.cz/item/CS_URS_2022_01/997013509</t>
  </si>
  <si>
    <t>4,897*7 'Přepočtené koeficientem množství</t>
  </si>
  <si>
    <t>59</t>
  </si>
  <si>
    <t>997013631</t>
  </si>
  <si>
    <t>Poplatek za uložení na skládce (skládkovné) stavebního odpadu směsného kód odpadu 17 09 04</t>
  </si>
  <si>
    <t>26419645</t>
  </si>
  <si>
    <t>https://podminky.urs.cz/item/CS_URS_2022_01/997013631</t>
  </si>
  <si>
    <t xml:space="preserve">Poznámka k souboru cen:_x000D_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</si>
  <si>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60</t>
  </si>
  <si>
    <t>998012021</t>
  </si>
  <si>
    <t>Přesun hmot pro budovy monolitické v do 6 m</t>
  </si>
  <si>
    <t>-241804833</t>
  </si>
  <si>
    <t>https://podminky.urs.cz/item/CS_URS_2022_01/998012021</t>
  </si>
  <si>
    <t>PSV</t>
  </si>
  <si>
    <t>Práce a dodávky PSV</t>
  </si>
  <si>
    <t>711</t>
  </si>
  <si>
    <t>Izolace proti vodě, vlhkosti a plynům</t>
  </si>
  <si>
    <t>61</t>
  </si>
  <si>
    <t>711131821</t>
  </si>
  <si>
    <t>Odstranění izolace proti zemní vlhkosti svislé</t>
  </si>
  <si>
    <t>-1035183857</t>
  </si>
  <si>
    <t>https://podminky.urs.cz/item/CS_URS_2022_01/711131821</t>
  </si>
  <si>
    <t>"stávající koridor vedoucí z obj. č.2 - izolace stěn (tři vrstvy)" 2,7*2,65*3</t>
  </si>
  <si>
    <t>62</t>
  </si>
  <si>
    <t>711161390</t>
  </si>
  <si>
    <t>Izolace proti zemní vlhkosti nopovou fólií utěsnění spár šňůrou samolepicí</t>
  </si>
  <si>
    <t>1863840481</t>
  </si>
  <si>
    <t>https://podminky.urs.cz/item/CS_URS_2022_01/711161390</t>
  </si>
  <si>
    <t>Napojení folie</t>
  </si>
  <si>
    <t>"napojení a přesahy stávající a nové folie" 95*0,1</t>
  </si>
  <si>
    <t>63</t>
  </si>
  <si>
    <t>711411001</t>
  </si>
  <si>
    <t>Provedení izolace proti tlakové vodě vodorovné za studena nátěrem penetračním</t>
  </si>
  <si>
    <t>1499558976</t>
  </si>
  <si>
    <t>https://podminky.urs.cz/item/CS_URS_2022_01/711411001</t>
  </si>
  <si>
    <t>"izolace vnější, koridor vedoucí z obj. č. 2 (skladba W13)" (3,25*(4,89+0,5+0,3+0,5)+3,6*2,62+2,53*1,56)</t>
  </si>
  <si>
    <t>"izolace nově vzniklé části koridoru- spodní" 3,75*2,92</t>
  </si>
  <si>
    <t>64</t>
  </si>
  <si>
    <t>711412001</t>
  </si>
  <si>
    <t>Provedení izolace proti tlakové vodě svislé za studena nátěrem penetračním</t>
  </si>
  <si>
    <t>1814812014</t>
  </si>
  <si>
    <t>https://podminky.urs.cz/item/CS_URS_2022_01/711412001</t>
  </si>
  <si>
    <t>"izolace vnější, koridor vedoucí z obj. č. 2 (skladba W13)" (8,7+0,3+1,6+0,3)*2,625*2</t>
  </si>
  <si>
    <t>65</t>
  </si>
  <si>
    <t>11163150</t>
  </si>
  <si>
    <t>lak penetrační asfaltový</t>
  </si>
  <si>
    <t>224186007</t>
  </si>
  <si>
    <t>"vodorovná izolace" 44,446*0,3*0,001</t>
  </si>
  <si>
    <t>"svislá izolace"57,225*0,3*0,001</t>
  </si>
  <si>
    <t>66</t>
  </si>
  <si>
    <t>711441559</t>
  </si>
  <si>
    <t>Provedení izolace proti tlakové vodě vodorovné přitavením pásu NAIP</t>
  </si>
  <si>
    <t>-234883543</t>
  </si>
  <si>
    <t>https://podminky.urs.cz/item/CS_URS_2022_01/711441559</t>
  </si>
  <si>
    <t>"izolace vnější, koridor vedoucí z obj. č. 2 (skladba W13)" (3,25*(4,89+0,5+0,3+0,5)+3,6*2,62+2,53*1,56)*2</t>
  </si>
  <si>
    <t>"izolace nově vzniklé části koridoru- spodní" 3,75*2,92*2</t>
  </si>
  <si>
    <t>67</t>
  </si>
  <si>
    <t>711442559</t>
  </si>
  <si>
    <t>Provedení izolace proti tlakové vodě svislé přitavením pásu NAIP</t>
  </si>
  <si>
    <t>-393481389</t>
  </si>
  <si>
    <t>https://podminky.urs.cz/item/CS_URS_2022_01/711442559</t>
  </si>
  <si>
    <t>"izolace vnější, koridor vedoucí z obj. č. 2 (skladba W13)" (8,7+0,3+1,6+0,3)*2,625*2*2</t>
  </si>
  <si>
    <t>68</t>
  </si>
  <si>
    <t>62852-R01</t>
  </si>
  <si>
    <t>pás asfaltovaný elastomerbitumenový modifikovaný SBS natavovací, vyztužený skelnou tkaninou, tl. 4 mm, spodní</t>
  </si>
  <si>
    <t>-544927611</t>
  </si>
  <si>
    <t>1. vrstva hydroizolačního souvrství - vodorovná izolace</t>
  </si>
  <si>
    <t>1. vrstva hydroizolačního souvrství - svislá izolace</t>
  </si>
  <si>
    <t>101,671*1,15 'Přepočtené koeficientem množství</t>
  </si>
  <si>
    <t>69</t>
  </si>
  <si>
    <t>62852-R02</t>
  </si>
  <si>
    <t>pás asfaltovaný elastomerbitumenový modifikovaný SBS natavovací, vyztužený polyesterovou vložkou, tl. 4 mm, s minerálním posypem, vrchní</t>
  </si>
  <si>
    <t>-1107426373</t>
  </si>
  <si>
    <t>70</t>
  </si>
  <si>
    <t>711161123</t>
  </si>
  <si>
    <t>Izolace proti zemní vlhkosti nopovou fólií s textilií vodorovná, nopek v 9,0 mm</t>
  </si>
  <si>
    <t>1437183354</t>
  </si>
  <si>
    <t>https://podminky.urs.cz/item/CS_URS_2022_01/711161123</t>
  </si>
  <si>
    <t>"izolace vnější, koridor vedoucí z obj. č. 2" (3,25*(4,89+0,5+0,3+0,5)+3,6*2,62+2,53*1,56)</t>
  </si>
  <si>
    <t>"napojení a přesahy nové vrstvy nopové fólie" 33,496*0,15</t>
  </si>
  <si>
    <t>71</t>
  </si>
  <si>
    <t>711161223</t>
  </si>
  <si>
    <t>Izolace proti zemní vlhkosti nopovou fólií s textilií svislá, nopek v 9,0 mm</t>
  </si>
  <si>
    <t>1230013624</t>
  </si>
  <si>
    <t>https://podminky.urs.cz/item/CS_URS_2022_01/711161223</t>
  </si>
  <si>
    <t>"napojení a přesahy nové vrstvy nopové fólie" 96,856*0,15</t>
  </si>
  <si>
    <t>72</t>
  </si>
  <si>
    <t>71234-R12</t>
  </si>
  <si>
    <t>Pružný dilatační pás v místě objektové dilatace šířky 300 mm, D+M</t>
  </si>
  <si>
    <t>-1956098315</t>
  </si>
  <si>
    <t>"napojení stávající konstrukce na nový propoj koridotu z obj. č. 2" (2,56+2,6)*2*2</t>
  </si>
  <si>
    <t>73</t>
  </si>
  <si>
    <t>R.71115-01</t>
  </si>
  <si>
    <t>Provedení systémového těsnícího pásu pro pracovní spáry - systém bílá vana</t>
  </si>
  <si>
    <t>-1779596642</t>
  </si>
  <si>
    <t>"ŽB strop koridoru vedoucího z obj. č. 2" 3,6*4</t>
  </si>
  <si>
    <t>74</t>
  </si>
  <si>
    <t>998711201</t>
  </si>
  <si>
    <t>Přesun hmot procentní pro izolace proti vodě, vlhkosti a plynům v objektech v do 6 m</t>
  </si>
  <si>
    <t>%</t>
  </si>
  <si>
    <t>-1625030081</t>
  </si>
  <si>
    <t>https://podminky.urs.cz/item/CS_URS_2022_01/998711201</t>
  </si>
  <si>
    <t>713</t>
  </si>
  <si>
    <t>Izolace tepelné</t>
  </si>
  <si>
    <t>75</t>
  </si>
  <si>
    <t>713121111</t>
  </si>
  <si>
    <t>Montáž izolace tepelné podlah volně kladenými rohožemi, pásy, dílci, deskami 1 vrstva</t>
  </si>
  <si>
    <t>305562953</t>
  </si>
  <si>
    <t>https://podminky.urs.cz/item/CS_URS_2022_01/713121111</t>
  </si>
  <si>
    <t>"stropní kce koridoru vedoucího z obj. č. 2" 25,15</t>
  </si>
  <si>
    <t>76</t>
  </si>
  <si>
    <t>28376382</t>
  </si>
  <si>
    <t>deska z polystyrénu XPS, hrana polodrážková a hladký povrch 500kPa tl 100mm</t>
  </si>
  <si>
    <t>918948565</t>
  </si>
  <si>
    <t>Výměra změřena programem AutoCAD</t>
  </si>
  <si>
    <t>25,15*1,02 'Přepočtené koeficientem množství</t>
  </si>
  <si>
    <t>77</t>
  </si>
  <si>
    <t>713131141</t>
  </si>
  <si>
    <t>Montáž izolace tepelné stěn a základů lepením celoplošně rohoží, pásů, dílců, desek</t>
  </si>
  <si>
    <t>1662614489</t>
  </si>
  <si>
    <t>https://podminky.urs.cz/item/CS_URS_2022_01/713131141</t>
  </si>
  <si>
    <t>"svislé kce koridoru vedoucího z obj. č. 2" (0,3+4,89+0,3+3,6+1,56+1,56+3,6+4,89+0,3)*2,65</t>
  </si>
  <si>
    <t>78</t>
  </si>
  <si>
    <t>-1956200601</t>
  </si>
  <si>
    <t>55,65*1,05 'Přepočtené koeficientem množství</t>
  </si>
  <si>
    <t>79</t>
  </si>
  <si>
    <t>998713201</t>
  </si>
  <si>
    <t>Přesun hmot procentní pro izolace tepelné v objektech v do 6 m</t>
  </si>
  <si>
    <t>-1785315738</t>
  </si>
  <si>
    <t>https://podminky.urs.cz/item/CS_URS_2022_01/998713201</t>
  </si>
  <si>
    <t>767</t>
  </si>
  <si>
    <t>Konstrukce zámečnické</t>
  </si>
  <si>
    <t>80</t>
  </si>
  <si>
    <t>7674-R521</t>
  </si>
  <si>
    <t>Ozn. Z521 - Vnitřní nosná ocelová konstrukce vynášející rozvody profesí</t>
  </si>
  <si>
    <t>561068166</t>
  </si>
  <si>
    <t>Viz. PD stavební část - výrobky zámečnické</t>
  </si>
  <si>
    <t>-včetně příslušenství a svařování</t>
  </si>
  <si>
    <t>Nosná konstrukce z válcovaných profilů kotvených pomocí chemie</t>
  </si>
  <si>
    <t>- součástí montáže je i provedení 492 + 262 ks kotvení na chemii</t>
  </si>
  <si>
    <t>Výkaz oceli dle výrobku Z521</t>
  </si>
  <si>
    <t>-včetně prořezů</t>
  </si>
  <si>
    <t>(5,475+2,923)*1,1</t>
  </si>
  <si>
    <t>81</t>
  </si>
  <si>
    <t>7674-R552</t>
  </si>
  <si>
    <t>Ozn. Z552 - Utěsnění prostupů profese silnoproud</t>
  </si>
  <si>
    <t>193885930</t>
  </si>
  <si>
    <t xml:space="preserve">-včetně příslušenství </t>
  </si>
  <si>
    <t>82</t>
  </si>
  <si>
    <t>7674-R562</t>
  </si>
  <si>
    <t>Ozn. Z562 - Litinový poklop 1000x1000 mm, D+M</t>
  </si>
  <si>
    <t>-1924312882</t>
  </si>
  <si>
    <t>-včetně příslušenství</t>
  </si>
  <si>
    <t>83</t>
  </si>
  <si>
    <t>998767201</t>
  </si>
  <si>
    <t>Přesun hmot procentní pro zámečnické konstrukce v objektech v do 6 m</t>
  </si>
  <si>
    <t>1385887990</t>
  </si>
  <si>
    <t>https://podminky.urs.cz/item/CS_URS_2022_01/998767201</t>
  </si>
  <si>
    <t>783</t>
  </si>
  <si>
    <t>Dokončovací práce - nátěry</t>
  </si>
  <si>
    <t>84</t>
  </si>
  <si>
    <t>784111041</t>
  </si>
  <si>
    <t>Omytí podkladu s odmaštěním v místnostech v do 3,80 m</t>
  </si>
  <si>
    <t>-330350261</t>
  </si>
  <si>
    <t>https://podminky.urs.cz/item/CS_URS_2022_01/784111041</t>
  </si>
  <si>
    <t>"koridor od objektu č. 2 - svislá" (3,6+3,76)*2*2</t>
  </si>
  <si>
    <t>"koridor od objektu č. 2 - vodorovná" 3,7*2*2</t>
  </si>
  <si>
    <t>85</t>
  </si>
  <si>
    <t>783823101</t>
  </si>
  <si>
    <t>Penetrační akrylátový nátěr hladkých betonových povrchů</t>
  </si>
  <si>
    <t>-1561685813</t>
  </si>
  <si>
    <t>https://podminky.urs.cz/item/CS_URS_2022_01/783823101</t>
  </si>
  <si>
    <t>86</t>
  </si>
  <si>
    <t>783827401</t>
  </si>
  <si>
    <t>Krycí dvojnásobný akrylátový nátěr hladkých betonových povrchů</t>
  </si>
  <si>
    <t>1295338487</t>
  </si>
  <si>
    <t>https://podminky.urs.cz/item/CS_URS_2022_01/783827401</t>
  </si>
  <si>
    <t>87</t>
  </si>
  <si>
    <t>771591232</t>
  </si>
  <si>
    <t>Izolace těsnícími pásy pružná přes dilatační spáry</t>
  </si>
  <si>
    <t>-1944842479</t>
  </si>
  <si>
    <t>https://podminky.urs.cz/item/CS_URS_2022_01/771591232</t>
  </si>
  <si>
    <t>"koridor od objektu č. 2" 3,73*2</t>
  </si>
  <si>
    <t>88</t>
  </si>
  <si>
    <t>783933151</t>
  </si>
  <si>
    <t>Penetrační epoxidový nátěr hladkých betonových podlah</t>
  </si>
  <si>
    <t>183793047</t>
  </si>
  <si>
    <t>https://podminky.urs.cz/item/CS_URS_2022_01/783933151</t>
  </si>
  <si>
    <t>"koridor od objektu č. 2" 3,73*2+3,73*0,1*2</t>
  </si>
  <si>
    <t>89</t>
  </si>
  <si>
    <t>R.78393-01</t>
  </si>
  <si>
    <t>Krycí jednonásobný epoxidový vodou ředitelný nátěr betonové podlahy</t>
  </si>
  <si>
    <t>-783323757</t>
  </si>
  <si>
    <t>Provedení souvrství na základě doporučení dodavatele nátěru</t>
  </si>
  <si>
    <t>* protiskluznost nátěru dle DIN 51 130 - R10</t>
  </si>
  <si>
    <t xml:space="preserve">D1_06_4a - Vytápění </t>
  </si>
  <si>
    <t>Ing. Tůma</t>
  </si>
  <si>
    <t xml:space="preserve">    733 - Ústřední vytápění - rozvodné potrubí</t>
  </si>
  <si>
    <t xml:space="preserve">    Z - Zámečnické výrobky</t>
  </si>
  <si>
    <t xml:space="preserve">    HZS - HZS</t>
  </si>
  <si>
    <t>733</t>
  </si>
  <si>
    <t>Ústřední vytápění - rozvodné potrubí</t>
  </si>
  <si>
    <t>733120839</t>
  </si>
  <si>
    <t>Demontáž potrubí ocelového hladkého D 219</t>
  </si>
  <si>
    <t>2045485577</t>
  </si>
  <si>
    <t>https://podminky.urs.cz/item/CS_URS_2022_01/733120839</t>
  </si>
  <si>
    <t xml:space="preserve">Viz. výkres: D1.06.4a-01, D1.06.4a-04 </t>
  </si>
  <si>
    <t>733191844</t>
  </si>
  <si>
    <t>Odřezání držáku potrubí třmenového D přes 159 do 377 bez demontáže podpěr, konzol nebo výložníků</t>
  </si>
  <si>
    <t>-208815679</t>
  </si>
  <si>
    <t>https://podminky.urs.cz/item/CS_URS_2022_01/733191844</t>
  </si>
  <si>
    <t>733890801</t>
  </si>
  <si>
    <t>Přemístění potrubí demontovaného vodorovně do 100 m v objektech v do 6 m</t>
  </si>
  <si>
    <t>13508830</t>
  </si>
  <si>
    <t>https://podminky.urs.cz/item/CS_URS_2022_01/733890801</t>
  </si>
  <si>
    <t>2,86</t>
  </si>
  <si>
    <t>733121139</t>
  </si>
  <si>
    <t>Potrubí ocelové hladké bezešvé nízkotlaké spojované svařováním D 219x6,3</t>
  </si>
  <si>
    <t>1760138954</t>
  </si>
  <si>
    <t>https://podminky.urs.cz/item/CS_URS_2022_01/733121139</t>
  </si>
  <si>
    <t>733190239</t>
  </si>
  <si>
    <t>Zkouška těsnosti potrubí ocelové hladké D přes 159x6,3 do 219x6,3</t>
  </si>
  <si>
    <t>1756343264</t>
  </si>
  <si>
    <t>https://podminky.urs.cz/item/CS_URS_2022_01/733190239</t>
  </si>
  <si>
    <t>733194R25</t>
  </si>
  <si>
    <t xml:space="preserve">Propojení potrubí  ocelové hladké D 219x6,3 mm, při opravě </t>
  </si>
  <si>
    <t>-1313682055</t>
  </si>
  <si>
    <t>998733101</t>
  </si>
  <si>
    <t>Přesun hmot tonážní pro rozvody potrubí v objektech v do 6 m</t>
  </si>
  <si>
    <t>2013905403</t>
  </si>
  <si>
    <t>https://podminky.urs.cz/item/CS_URS_2022_01/998733101</t>
  </si>
  <si>
    <t>78342250R</t>
  </si>
  <si>
    <t>Nátěry syntetické potrubí do DN 250 barva dražší základní antikorozní</t>
  </si>
  <si>
    <t>1069013445</t>
  </si>
  <si>
    <t>713410863</t>
  </si>
  <si>
    <t>Odstranění izolace tepelné potrubí pásy nebo rohožemi s AL fólií staženými AL páskou tl přes 50 mm</t>
  </si>
  <si>
    <t>161938167</t>
  </si>
  <si>
    <t>https://podminky.urs.cz/item/CS_URS_2022_01/713410863</t>
  </si>
  <si>
    <t>Viz. výkres: D1.06.4a-01, D1.06.4a-04</t>
  </si>
  <si>
    <t>713463314</t>
  </si>
  <si>
    <t>Montáž izolace tepelné potrubí potrubními pouzdry s Al fólií s přesahem Al páskou 1x D přes 150 mm</t>
  </si>
  <si>
    <t>349233358</t>
  </si>
  <si>
    <t>https://podminky.urs.cz/item/CS_URS_2022_01/713463314</t>
  </si>
  <si>
    <t>631546R10219</t>
  </si>
  <si>
    <t>pouzdro potrubní izolační z minerální vlny s Al fólií, d/tl 219/100 mm</t>
  </si>
  <si>
    <t>1841177732</t>
  </si>
  <si>
    <t>998713101</t>
  </si>
  <si>
    <t>Přesun hmot tonážní pro izolace tepelné v objektech v do 6 m</t>
  </si>
  <si>
    <t>1903875592</t>
  </si>
  <si>
    <t>https://podminky.urs.cz/item/CS_URS_2022_01/998713101</t>
  </si>
  <si>
    <t>Z</t>
  </si>
  <si>
    <t>Zámečnické výrobky</t>
  </si>
  <si>
    <t>767-Z01</t>
  </si>
  <si>
    <t>Montáž kovových stavebních doplňkových konstrukcí</t>
  </si>
  <si>
    <t>kg</t>
  </si>
  <si>
    <t>646038186</t>
  </si>
  <si>
    <t>767-Z517</t>
  </si>
  <si>
    <t>Jednoduchý  závěs na potrubí vytápění DN200, sestava</t>
  </si>
  <si>
    <t>558845736</t>
  </si>
  <si>
    <t>HZS</t>
  </si>
  <si>
    <t>799-M04</t>
  </si>
  <si>
    <t>Napouštění a odvzdušnění soustavy</t>
  </si>
  <si>
    <t>hod</t>
  </si>
  <si>
    <t>1108306638</t>
  </si>
  <si>
    <t>799-M05</t>
  </si>
  <si>
    <t>Topná zkouška</t>
  </si>
  <si>
    <t>433488652</t>
  </si>
  <si>
    <t>799-M08</t>
  </si>
  <si>
    <t>Vypuštění části topného systému</t>
  </si>
  <si>
    <t>-1945163312</t>
  </si>
  <si>
    <t>D1_06_4d - Měření a regulace</t>
  </si>
  <si>
    <t>Milan Turek</t>
  </si>
  <si>
    <t>D1 - Kabely</t>
  </si>
  <si>
    <t>D2 - Elektroinstalační materiál</t>
  </si>
  <si>
    <t>D3 - Služby</t>
  </si>
  <si>
    <t>D1</t>
  </si>
  <si>
    <t>Kabely</t>
  </si>
  <si>
    <t>Pol34</t>
  </si>
  <si>
    <t>Komunikační kabel stíněný 3x4x0,8, určení do země nebo kabelových kanálů a trubek, určený pro komunikaci RS 485.</t>
  </si>
  <si>
    <t>Pol35</t>
  </si>
  <si>
    <t>Demontáž kabeláže ve stávajícím kabelovém kanále</t>
  </si>
  <si>
    <t>Pol36</t>
  </si>
  <si>
    <t>Propojovací vodič zeleno/žlutý CY 6.  Dodávka a montáž do provozuschopného stavu.</t>
  </si>
  <si>
    <t>D2</t>
  </si>
  <si>
    <t>Elektroinstalační materiál</t>
  </si>
  <si>
    <t>Pol37</t>
  </si>
  <si>
    <t>Demontáže stávajícího kabelového vedení v kabelovém kanále</t>
  </si>
  <si>
    <t>Pol38</t>
  </si>
  <si>
    <t>Kabelový žlab kovový, pozinkovaný, včetně tvarových dílů vík, podpěr a montážního příslušenství !</t>
  </si>
  <si>
    <t>Pol39</t>
  </si>
  <si>
    <t>El.inst. krabice pro nasvorkování stávajícího komunikačního kabelu, včetně svorek. krytí min. IP44. Dodávka a montáž do provozuschopného stavu.</t>
  </si>
  <si>
    <t>ks</t>
  </si>
  <si>
    <t>D3</t>
  </si>
  <si>
    <t>Služby</t>
  </si>
  <si>
    <t>Pol40</t>
  </si>
  <si>
    <t>Dohledání účelu stávajících překládaných komunikačních kabelů za asistence pověřeného pracovníka nemocnice, včetně určení míst zakončení.</t>
  </si>
  <si>
    <t>kpl</t>
  </si>
  <si>
    <t>Pol41</t>
  </si>
  <si>
    <t>Odpojení a následného znovuzapojení konce stávajícího komunikačního kabelu.</t>
  </si>
  <si>
    <t>Pol42</t>
  </si>
  <si>
    <t>Výchozí revize elektrických zařízení</t>
  </si>
  <si>
    <t>Pol43</t>
  </si>
  <si>
    <t>Funkční zkoušky, uvedení do provozu</t>
  </si>
  <si>
    <t>Pol44</t>
  </si>
  <si>
    <t>Likvidace demontovaného odpadu</t>
  </si>
  <si>
    <t>D1_01_4e - Zdravotně technické instalace</t>
  </si>
  <si>
    <t>Ing. Brožová</t>
  </si>
  <si>
    <t xml:space="preserve">    8 - Trubní vedení</t>
  </si>
  <si>
    <t>HZS - Hodinové zúčtovací sazby</t>
  </si>
  <si>
    <t>Trubní vedení</t>
  </si>
  <si>
    <t>722130805r</t>
  </si>
  <si>
    <t xml:space="preserve">Demontáž potrubí plastového svař polyf do D 90, vč. tepelné izolace </t>
  </si>
  <si>
    <t>1573107210</t>
  </si>
  <si>
    <t>21+11</t>
  </si>
  <si>
    <t>722130806r</t>
  </si>
  <si>
    <t xml:space="preserve">Demontáž potrubí plastového svař polyf do D 110, vč. tepelné izolace </t>
  </si>
  <si>
    <t>1109328627</t>
  </si>
  <si>
    <t>722130808r</t>
  </si>
  <si>
    <t xml:space="preserve">Demontáž potrubí  PE potrubí do D 160, vč. tepelné izolace </t>
  </si>
  <si>
    <t>-456495125</t>
  </si>
  <si>
    <t>21+11+10</t>
  </si>
  <si>
    <t>722173989r</t>
  </si>
  <si>
    <t>Potrubí plastové spoj elektrotvarovka D do 90 mm</t>
  </si>
  <si>
    <t>-2109034222</t>
  </si>
  <si>
    <t>2+2+2</t>
  </si>
  <si>
    <t>722173990r</t>
  </si>
  <si>
    <t>Potrubí plastové spoj elektrotvarovka D do 110 mm</t>
  </si>
  <si>
    <t>-1561574434</t>
  </si>
  <si>
    <t>722173991r</t>
  </si>
  <si>
    <t>Elektrospojka D 160 mm, vč.mont</t>
  </si>
  <si>
    <t>357376206</t>
  </si>
  <si>
    <t>722173994r</t>
  </si>
  <si>
    <t>Potrubí plastové T kus D 90 mm, vč.mont</t>
  </si>
  <si>
    <t>336436600</t>
  </si>
  <si>
    <t>722173995r</t>
  </si>
  <si>
    <t>Potrubí plastové T kus D 110 mm, vč.mont</t>
  </si>
  <si>
    <t>465957004</t>
  </si>
  <si>
    <t>722174029r.1</t>
  </si>
  <si>
    <t>Potrubí vodovodní plastové PP RTC S2,5  svar polyfuze D 90 x 10,1, vč.mont.</t>
  </si>
  <si>
    <t>1937460664</t>
  </si>
  <si>
    <t>21+12</t>
  </si>
  <si>
    <t>"mn"5</t>
  </si>
  <si>
    <t>722174038r</t>
  </si>
  <si>
    <t>Potrubí vodovodní plastové PP RTC S2,5  svar polyfuze D 110 x 12,3, vč.mont.</t>
  </si>
  <si>
    <t>897622381</t>
  </si>
  <si>
    <t>722174052r</t>
  </si>
  <si>
    <t>Lemový nákružek PP RTC D 90, vč.mont.</t>
  </si>
  <si>
    <t>1619908510</t>
  </si>
  <si>
    <t>722174053r</t>
  </si>
  <si>
    <t>Lemový nákružek PP RTC D 110, vč.mont.</t>
  </si>
  <si>
    <t>665822843</t>
  </si>
  <si>
    <t>722174088r</t>
  </si>
  <si>
    <t>Volná příruba 90/DN80, vč.mont.</t>
  </si>
  <si>
    <t>-101531642</t>
  </si>
  <si>
    <t>722174089r</t>
  </si>
  <si>
    <t>Volná příruba 110/DN100, vč.mont.</t>
  </si>
  <si>
    <t>-901761324</t>
  </si>
  <si>
    <t>722174091r</t>
  </si>
  <si>
    <t>Volná příruba 160/DN150, vč.mont.</t>
  </si>
  <si>
    <t>-54282907</t>
  </si>
  <si>
    <t>55128704</t>
  </si>
  <si>
    <t>kompenzátor pryžový přírubový, pitná voda PN16 do 100°C DN 80</t>
  </si>
  <si>
    <t>-173028144</t>
  </si>
  <si>
    <t>55128077</t>
  </si>
  <si>
    <t>klapka uzavírací mezipřírubová PN16 T 120°C disk litina DN 80</t>
  </si>
  <si>
    <t>2103189081</t>
  </si>
  <si>
    <t>1+1</t>
  </si>
  <si>
    <t>722219104</t>
  </si>
  <si>
    <t>Montáž armatur vodovodních přírubových DN 80 ostatní typ</t>
  </si>
  <si>
    <t>-188355622</t>
  </si>
  <si>
    <t>https://podminky.urs.cz/item/CS_URS_2022_01/722219104</t>
  </si>
  <si>
    <t>55128705</t>
  </si>
  <si>
    <t>kompenzátor pryžový přírubový, pitná voda PN16 do 100°C DN 100</t>
  </si>
  <si>
    <t>-1261052461</t>
  </si>
  <si>
    <t>55128078</t>
  </si>
  <si>
    <t>klapka uzavírací mezipřírubová PN16 T 120°C disk litina DN 100</t>
  </si>
  <si>
    <t>-1260835202</t>
  </si>
  <si>
    <t>722219105</t>
  </si>
  <si>
    <t>Montáž armatur vodovodních přírubových DN 100 ostatní typ</t>
  </si>
  <si>
    <t>-1327925737</t>
  </si>
  <si>
    <t>https://podminky.urs.cz/item/CS_URS_2022_01/722219105</t>
  </si>
  <si>
    <t>55128080</t>
  </si>
  <si>
    <t>klapka uzavírací mezipřírubová PN16 T 120°C disk litina DN 150</t>
  </si>
  <si>
    <t>1971720427</t>
  </si>
  <si>
    <t>D1_01_4e-04</t>
  </si>
  <si>
    <t>722219107</t>
  </si>
  <si>
    <t>Montáž armatur vodovodních přírubových DN 150 ostatní typ</t>
  </si>
  <si>
    <t>95566600</t>
  </si>
  <si>
    <t>https://podminky.urs.cz/item/CS_URS_2022_01/722219107</t>
  </si>
  <si>
    <t>857241192</t>
  </si>
  <si>
    <t>Příplatek za práci ve štole při montáži litinových tvarovek jednoosých hrdlových DN 80 až 250</t>
  </si>
  <si>
    <t>-661486475</t>
  </si>
  <si>
    <t>https://podminky.urs.cz/item/CS_URS_2022_01/857241192</t>
  </si>
  <si>
    <t>(1+1+1)*2</t>
  </si>
  <si>
    <t>55253020r</t>
  </si>
  <si>
    <t>Spojka SYNOFLEX hrdlo-příruba(155-192)</t>
  </si>
  <si>
    <t>1057975816</t>
  </si>
  <si>
    <t>2+2</t>
  </si>
  <si>
    <t>857311131</t>
  </si>
  <si>
    <t>Montáž litinových tvarovek jednoosých hrdlových  otevřený výkop s integrovaným těsněním DN 150</t>
  </si>
  <si>
    <t>-1085558503</t>
  </si>
  <si>
    <t>https://podminky.urs.cz/item/CS_URS_2022_01/857311131</t>
  </si>
  <si>
    <t>871000r</t>
  </si>
  <si>
    <t>Výřez na potrubí PE 160</t>
  </si>
  <si>
    <t>-192239367</t>
  </si>
  <si>
    <t>871089r</t>
  </si>
  <si>
    <t>Výřez na potrubí PPr 110</t>
  </si>
  <si>
    <t>2068887394</t>
  </si>
  <si>
    <t>871093r</t>
  </si>
  <si>
    <t>Výřez na potrubí PPr 90</t>
  </si>
  <si>
    <t>1055972696</t>
  </si>
  <si>
    <t>871321141</t>
  </si>
  <si>
    <t>Montáž potrubí z PE100 SDR 11 otevřený výkop svařovaných na tupo D 160 x 14,6 mm</t>
  </si>
  <si>
    <t>1439595000</t>
  </si>
  <si>
    <t>https://podminky.urs.cz/item/CS_URS_2022_01/871321141</t>
  </si>
  <si>
    <t>28613118</t>
  </si>
  <si>
    <t>trubka vodovodní PE100 PN 16 SDR11 160x14,6mm</t>
  </si>
  <si>
    <t>1526128148</t>
  </si>
  <si>
    <t>"pr"5</t>
  </si>
  <si>
    <t>63154033</t>
  </si>
  <si>
    <t>pouzdro izolační potrubní z minerální vlny s Al fólií max. 250/100°C 89/60mm</t>
  </si>
  <si>
    <t>-779225777</t>
  </si>
  <si>
    <t>713463212</t>
  </si>
  <si>
    <t>Montáž izolace tepelné potrubí potrubními pouzdry s Al fólií staženými Al páskou 1x D přes 50 do 100 mm</t>
  </si>
  <si>
    <t>192492731</t>
  </si>
  <si>
    <t>https://podminky.urs.cz/item/CS_URS_2022_01/713463212</t>
  </si>
  <si>
    <t>63154051</t>
  </si>
  <si>
    <t>pouzdro izolační potrubní z minerální vlny s Al fólií max. 250/100°C 114/80mm</t>
  </si>
  <si>
    <t>-367164379</t>
  </si>
  <si>
    <t>713463213</t>
  </si>
  <si>
    <t>Montáž izolace tepelné potrubí potrubními pouzdry s Al fólií staženými Al páskou 1x D přes 100 do 150 mm</t>
  </si>
  <si>
    <t>1650056577</t>
  </si>
  <si>
    <t>https://podminky.urs.cz/item/CS_URS_2022_01/713463213</t>
  </si>
  <si>
    <t>63143206</t>
  </si>
  <si>
    <t>pouzdro izolační potrubní z minerální vlny s Al fólií max. 600/100°C 159/40mm</t>
  </si>
  <si>
    <t>1860530097</t>
  </si>
  <si>
    <t>713463214</t>
  </si>
  <si>
    <t>Montáž izolace tepelné potrubí potrubními pouzdry s Al fólií staženými Al páskou 1x D přes 150 mm</t>
  </si>
  <si>
    <t>-850161787</t>
  </si>
  <si>
    <t>https://podminky.urs.cz/item/CS_URS_2022_01/713463214</t>
  </si>
  <si>
    <t>Hodinové zúčtovací sazby</t>
  </si>
  <si>
    <t>HZS4126r</t>
  </si>
  <si>
    <t>koordinace rozvodů s ostatními profesemi</t>
  </si>
  <si>
    <t>512</t>
  </si>
  <si>
    <t>-567056454</t>
  </si>
  <si>
    <t>HZS4159r</t>
  </si>
  <si>
    <t>uvedení do provozu</t>
  </si>
  <si>
    <t>197307505</t>
  </si>
  <si>
    <t>HZS4168r</t>
  </si>
  <si>
    <t>uzavření a otevření stáv.rozvodů</t>
  </si>
  <si>
    <t>-1024311182</t>
  </si>
  <si>
    <t>D1_06_4g - Silnoproudá elektrotechnika</t>
  </si>
  <si>
    <t>Ing. Kremláček</t>
  </si>
  <si>
    <t>D1.06.4g - Silnoproudá elektrotechnika</t>
  </si>
  <si>
    <t xml:space="preserve">    Rosv - Úprava rozvaděče osv. koridoru </t>
  </si>
  <si>
    <t xml:space="preserve">    EM-F2 - Elektromontáže - fáze 2</t>
  </si>
  <si>
    <t>D1.06.4g</t>
  </si>
  <si>
    <t>Rosv</t>
  </si>
  <si>
    <t xml:space="preserve">Úprava rozvaděče osv. koridoru </t>
  </si>
  <si>
    <t>741320101</t>
  </si>
  <si>
    <t>Montáž jističů jednopólových nn do 25 A bez krytu se zapojením vodičů</t>
  </si>
  <si>
    <t>-1526530765</t>
  </si>
  <si>
    <t>https://podminky.urs.cz/item/CS_URS_2022_01/741320101</t>
  </si>
  <si>
    <t>35822117</t>
  </si>
  <si>
    <t>jistič 1-pólový 10 A vypínací charakteristika C vypínací schopnost 10 kA</t>
  </si>
  <si>
    <t>1865364526</t>
  </si>
  <si>
    <t>741330032</t>
  </si>
  <si>
    <t>Montáž stykačů střídavých vestavných jednopólových do 25 A se zapojením vodičů</t>
  </si>
  <si>
    <t>-528847644</t>
  </si>
  <si>
    <t>https://podminky.urs.cz/item/CS_URS_2022_01/741330032</t>
  </si>
  <si>
    <t>O0236609</t>
  </si>
  <si>
    <t>Instalační stykač, Ith 20 A, Uc AC 230 V, 1x zapínací kontakt</t>
  </si>
  <si>
    <t>128</t>
  </si>
  <si>
    <t>-1891594707</t>
  </si>
  <si>
    <t>741330632</t>
  </si>
  <si>
    <t>Montáž relé pomocné vestavné v krytu s kontakty 2P+2Z se zapojením vodičů</t>
  </si>
  <si>
    <t>-62814547</t>
  </si>
  <si>
    <t>https://podminky.urs.cz/item/CS_URS_2022_01/741330632</t>
  </si>
  <si>
    <t>H02ip0573</t>
  </si>
  <si>
    <t>Impulsní relé (dálkový přepínač), 1S , In=16 A, 230VAC/110VDC</t>
  </si>
  <si>
    <t>1493478306</t>
  </si>
  <si>
    <t>741130001</t>
  </si>
  <si>
    <t>Ukončení vodič izolovaný do 2,5 mm2 v rozváděči nebo na přístroji</t>
  </si>
  <si>
    <t>-477419988</t>
  </si>
  <si>
    <t>https://podminky.urs.cz/item/CS_URS_2022_01/741130001</t>
  </si>
  <si>
    <t>741231002</t>
  </si>
  <si>
    <t>Montáž svorkovnice do rozvaděčů - řadová vodič do 6 mm2 se zapojením vodičů</t>
  </si>
  <si>
    <t>523009339</t>
  </si>
  <si>
    <t>https://podminky.urs.cz/item/CS_URS_2022_01/741231002</t>
  </si>
  <si>
    <t>34562148</t>
  </si>
  <si>
    <t>svornice řadová šroubovací nízkého napětí a průřezem vodiče 4mm2</t>
  </si>
  <si>
    <t>-1519574130</t>
  </si>
  <si>
    <t>HZS2231</t>
  </si>
  <si>
    <t>Hodinová zúčtovací sazba elektrikář</t>
  </si>
  <si>
    <t>-363873998</t>
  </si>
  <si>
    <t>https://podminky.urs.cz/item/CS_URS_2022_01/HZS2231</t>
  </si>
  <si>
    <t>EM-F2</t>
  </si>
  <si>
    <t>Elektromontáže - fáze 2</t>
  </si>
  <si>
    <t>741110511</t>
  </si>
  <si>
    <t>Montáž lišta a kanálek vkládací šířky do 60 mm s víčkem</t>
  </si>
  <si>
    <t>1807146846</t>
  </si>
  <si>
    <t>https://podminky.urs.cz/item/CS_URS_2022_01/741110511</t>
  </si>
  <si>
    <t>34571008</t>
  </si>
  <si>
    <t>lišta elektroinstalační hranatá PVC 40x40mm</t>
  </si>
  <si>
    <t>1042322937</t>
  </si>
  <si>
    <t>"koridor pod PET/CT"93</t>
  </si>
  <si>
    <t>741122201</t>
  </si>
  <si>
    <t>Montáž kabel Cu plný kulatý žíla 2x1,5 až 6 mm2 uložený volně (např. CYKY)</t>
  </si>
  <si>
    <t>1034430140</t>
  </si>
  <si>
    <t>https://podminky.urs.cz/item/CS_URS_2022_01/741122201</t>
  </si>
  <si>
    <t>34111005</t>
  </si>
  <si>
    <t>kabel instalační jádro Cu plné izolace PVC plášť PVC 450/750V (CYKY) 2x1,5mm2</t>
  </si>
  <si>
    <t>-64347242</t>
  </si>
  <si>
    <t>104*1,1</t>
  </si>
  <si>
    <t>741122211</t>
  </si>
  <si>
    <t>Montáž kabel Cu plný kulatý žíla 3x1,5 až 6 mm2 uložený volně (např. CYKY)</t>
  </si>
  <si>
    <t>1080121544</t>
  </si>
  <si>
    <t>https://podminky.urs.cz/item/CS_URS_2022_01/741122211</t>
  </si>
  <si>
    <t>34111030</t>
  </si>
  <si>
    <t>kabel instalační jádro Cu plné izolace PVC plášť PVC 450/750V (CYKY) 3x1,5mm2</t>
  </si>
  <si>
    <t>-2020817364</t>
  </si>
  <si>
    <t>110*1,1</t>
  </si>
  <si>
    <t>97</t>
  </si>
  <si>
    <t>741310031</t>
  </si>
  <si>
    <t>Montáž spínač nástěnný 1-jednopólový prostředí venkovní/mokré se zapojením vodičů</t>
  </si>
  <si>
    <t>-72021558</t>
  </si>
  <si>
    <t>https://podminky.urs.cz/item/CS_URS_2022_01/741310031</t>
  </si>
  <si>
    <t>98</t>
  </si>
  <si>
    <t>A023558N-C86510 B</t>
  </si>
  <si>
    <t>Ovládač zapínací, řazení 6/0, IP54, barva bílá</t>
  </si>
  <si>
    <t>1761729857</t>
  </si>
  <si>
    <t>741372051</t>
  </si>
  <si>
    <t>Montáž svítidlo LED bytové přisazené stropní reflektorové bez čidla</t>
  </si>
  <si>
    <t>-563312824</t>
  </si>
  <si>
    <t>https://podminky.urs.cz/item/CS_URS_2022_01/741372051</t>
  </si>
  <si>
    <t>100</t>
  </si>
  <si>
    <t>Elektra4</t>
  </si>
  <si>
    <t>"P2" svítidlo průmyslové, IP65, LED 9W, 1080lm, d=260mm, v=110mm, 3000K, třída II</t>
  </si>
  <si>
    <t>-391750463</t>
  </si>
  <si>
    <t>108</t>
  </si>
  <si>
    <t>HZS-1</t>
  </si>
  <si>
    <t>Kompletace, uvedení do provozu</t>
  </si>
  <si>
    <t>-942671828</t>
  </si>
  <si>
    <t>110</t>
  </si>
  <si>
    <t>ticr</t>
  </si>
  <si>
    <t>Kontrola a protokol TIČR</t>
  </si>
  <si>
    <t>1086560151</t>
  </si>
  <si>
    <t>111</t>
  </si>
  <si>
    <t>741810002</t>
  </si>
  <si>
    <t>Celková prohlídka elektrického rozvodu a zařízení přes 100 000 do 500 000,- Kč</t>
  </si>
  <si>
    <t>-1015520259</t>
  </si>
  <si>
    <t>https://podminky.urs.cz/item/CS_URS_2022_01/741810002</t>
  </si>
  <si>
    <t>D1_13 - Bourací práce a stavební úpravy v budově 02</t>
  </si>
  <si>
    <t>D1_13_4h - Slaboproudá elktrotechnika</t>
  </si>
  <si>
    <t>Ing. Fikejs</t>
  </si>
  <si>
    <t>D1 - PŘEPOJENÍ KABELŮ EPS</t>
  </si>
  <si>
    <t>D2 - OBECNÉ</t>
  </si>
  <si>
    <t>PŘEPOJENÍ KABELŮ EPS</t>
  </si>
  <si>
    <t>Pol1</t>
  </si>
  <si>
    <t>Kabel s funkční integritou při požáru, 2x2x0,8, P120-R, B2cas1d1, uložený v normované funkční trase</t>
  </si>
  <si>
    <t>Pol2</t>
  </si>
  <si>
    <t>Kabel s funkční integritou při požáru, 4x2x0,8, P120-R, B2cas1d1, uložený v normované funkční trase</t>
  </si>
  <si>
    <t>Pol3</t>
  </si>
  <si>
    <t>Kabelový úchyt svazkový "GRIP", 52x38x81, certifikováno dle  ČSN 73 0895, P60-R</t>
  </si>
  <si>
    <t>Pol4</t>
  </si>
  <si>
    <t>Turbošroub do betonu, pro uchycení ohniodolných příchytek, do betonu, trasa s funkční integritou při požáru, 7,5x52mm, PH90-R, certifikováno dle zkušebního předpisu ZP-27/2008 jako normovaná nosná konstrukce</t>
  </si>
  <si>
    <t>Pol5</t>
  </si>
  <si>
    <t>Požárně odolná elektroinstalační krabice, určená pro sdělovací vedení, včetně keramických svorek, které jsou určeny pro 14 vodičů průřezu 0,5-4mm2, P90-R, povrchová montáž</t>
  </si>
  <si>
    <t>Pol6</t>
  </si>
  <si>
    <t>Samostatná keramicka svorka pro propojení vodičů do 6mm2</t>
  </si>
  <si>
    <t>Pol7</t>
  </si>
  <si>
    <t>Propojení kabeláže</t>
  </si>
  <si>
    <t>Pol8</t>
  </si>
  <si>
    <t>Koorinační funkční zkouška systému, včetně vypracování protokolů</t>
  </si>
  <si>
    <t>Pol9</t>
  </si>
  <si>
    <t>Štítek pro označení kabelové trasy s funkční integritou</t>
  </si>
  <si>
    <t>OBECNÉ</t>
  </si>
  <si>
    <t>Pol11</t>
  </si>
  <si>
    <t>Diagnostika stávající kabelových tras systému EPS</t>
  </si>
  <si>
    <t>Pol12</t>
  </si>
  <si>
    <t>Doprava materiálu a osob (dojezdová vzdálenost 50km)</t>
  </si>
  <si>
    <t>Pol13</t>
  </si>
  <si>
    <t>Drobné práce (5%) a materiál (5%)</t>
  </si>
  <si>
    <t>D2_01 - Příprava území</t>
  </si>
  <si>
    <t xml:space="preserve">    9 - Ostatní konstrukce a práce, bourání</t>
  </si>
  <si>
    <t xml:space="preserve">    997 - Přesun sutě</t>
  </si>
  <si>
    <t>113107182</t>
  </si>
  <si>
    <t>Odstranění podkladu živičného tl přes 50 do 100 mm strojně pl přes 50 do 200 m2</t>
  </si>
  <si>
    <t>45454687</t>
  </si>
  <si>
    <t>https://podminky.urs.cz/item/CS_URS_2022_01/113107182</t>
  </si>
  <si>
    <t>Viz. PD stavební část - výkresy PD, situace, výkresy řezů a Tech.zpr.</t>
  </si>
  <si>
    <t>Bourání komunikací</t>
  </si>
  <si>
    <t>"kryt asfaltového chodníku" 45</t>
  </si>
  <si>
    <t>113107184</t>
  </si>
  <si>
    <t>Odstranění podkladu živičného tl přes 150 do 200 mm strojně pl přes 50 do 200 m2</t>
  </si>
  <si>
    <t>1590636844</t>
  </si>
  <si>
    <t>https://podminky.urs.cz/item/CS_URS_2022_01/113107184</t>
  </si>
  <si>
    <t>"podklad asfaltového chodníku" 45</t>
  </si>
  <si>
    <t>113201111</t>
  </si>
  <si>
    <t>Vytrhání obrub chodníkových ležatých</t>
  </si>
  <si>
    <t>-405159017</t>
  </si>
  <si>
    <t>https://podminky.urs.cz/item/CS_URS_2022_01/113201111</t>
  </si>
  <si>
    <t>"chodníkové obruby" 6</t>
  </si>
  <si>
    <t>Ostatní konstrukce a práce, bourání</t>
  </si>
  <si>
    <t>919735114</t>
  </si>
  <si>
    <t>Řezání stávajícího živičného krytu hl přes 150 do 200 mm</t>
  </si>
  <si>
    <t>-1016112586</t>
  </si>
  <si>
    <t>https://podminky.urs.cz/item/CS_URS_2022_01/919735114</t>
  </si>
  <si>
    <t>"řezání živ. vozovek" 22</t>
  </si>
  <si>
    <t>997</t>
  </si>
  <si>
    <t>Přesun sutě</t>
  </si>
  <si>
    <t>997221612</t>
  </si>
  <si>
    <t>Nakládání vybouraných hmot na dopravní prostředky pro vodorovnou dopravu</t>
  </si>
  <si>
    <t>617880575</t>
  </si>
  <si>
    <t>https://podminky.urs.cz/item/CS_URS_2022_01/997221612</t>
  </si>
  <si>
    <t>Odvoz na separační dvůr - do 8 km</t>
  </si>
  <si>
    <t>"kryt asfaltového chodníku" 45*0,1*2,3</t>
  </si>
  <si>
    <t>"podklad asfaltového chodníku" 45*0,2*2,3</t>
  </si>
  <si>
    <t>997221551</t>
  </si>
  <si>
    <t>Vodorovná doprava suti ze sypkých materiálů do 1 km</t>
  </si>
  <si>
    <t>558269864</t>
  </si>
  <si>
    <t>https://podminky.urs.cz/item/CS_URS_2022_01/997221551</t>
  </si>
  <si>
    <t>997221559</t>
  </si>
  <si>
    <t>Příplatek ZKD 1 km u vodorovné dopravy suti ze sypkých materiálů</t>
  </si>
  <si>
    <t>-1819480754</t>
  </si>
  <si>
    <t>https://podminky.urs.cz/item/CS_URS_2022_01/997221559</t>
  </si>
  <si>
    <t>"kryt asfaltového chodníku" 45*0,1*2,3*7</t>
  </si>
  <si>
    <t>"podklad asfaltového chodníku" 45*0,2*2,3*7</t>
  </si>
  <si>
    <t>997221561</t>
  </si>
  <si>
    <t>Vodorovná doprava suti z kusových materiálů do 1 km</t>
  </si>
  <si>
    <t>845756356</t>
  </si>
  <si>
    <t>https://podminky.urs.cz/item/CS_URS_2022_01/997221561</t>
  </si>
  <si>
    <t>997221569</t>
  </si>
  <si>
    <t>Příplatek ZKD 1 km u vodorovné dopravy suti z kusových materiálů</t>
  </si>
  <si>
    <t>-1104284713</t>
  </si>
  <si>
    <t>https://podminky.urs.cz/item/CS_URS_2022_01/997221569</t>
  </si>
  <si>
    <t>997013861</t>
  </si>
  <si>
    <t>Poplatek za uložení stavebního odpadu na recyklační skládce (skládkovné) z prostého betonu kód odpadu 17 01 01</t>
  </si>
  <si>
    <t>-160177643</t>
  </si>
  <si>
    <t>https://podminky.urs.cz/item/CS_URS_2022_01/997013861</t>
  </si>
  <si>
    <t>"chodníkové obruby" 6*0,25*0,25*2</t>
  </si>
  <si>
    <t>997221645</t>
  </si>
  <si>
    <t>Poplatek za uložení na skládce (skládkovné) odpadu asfaltového bez dehtu kód odpadu 17 03 02</t>
  </si>
  <si>
    <t>897544345</t>
  </si>
  <si>
    <t>https://podminky.urs.cz/item/CS_URS_2022_01/997221645</t>
  </si>
  <si>
    <t>997221875</t>
  </si>
  <si>
    <t>Poplatek za uložení stavebního odpadu na recyklační skládce (skládkovné) asfaltového bez obsahu dehtu zatříděného do Katalogu odpadů pod kódem 17 03 02</t>
  </si>
  <si>
    <t>-2103368902</t>
  </si>
  <si>
    <t>https://podminky.urs.cz/item/CS_URS_2022_01/997221875</t>
  </si>
  <si>
    <t>D2_02 - Komunikace</t>
  </si>
  <si>
    <t xml:space="preserve">    5 - Komunikace</t>
  </si>
  <si>
    <t xml:space="preserve">    998 - Přesun hmot</t>
  </si>
  <si>
    <t>2092096951</t>
  </si>
  <si>
    <t>Viz. PD stavební část - výkres situace, doplňkových výkresů ke komunikacím a Tech.zpr.</t>
  </si>
  <si>
    <t>Viz PD Komunikace</t>
  </si>
  <si>
    <t>Hutněno na 45MPa</t>
  </si>
  <si>
    <t>"asfaltový chodník - doplnění" 45</t>
  </si>
  <si>
    <t>564871016</t>
  </si>
  <si>
    <t>Podklad ze štěrkodrtě ŠD plochy do 100 m2 tl 300 mm</t>
  </si>
  <si>
    <t>1035836584</t>
  </si>
  <si>
    <t>https://podminky.urs.cz/item/CS_URS_2022_01/564871016</t>
  </si>
  <si>
    <t>565135121</t>
  </si>
  <si>
    <t>Asfaltový beton vrstva podkladní ACP 16 (obalované kamenivo OKS) tl 50 mm š přes 3 m</t>
  </si>
  <si>
    <t>-797278710</t>
  </si>
  <si>
    <t>https://podminky.urs.cz/item/CS_URS_2022_01/565135121</t>
  </si>
  <si>
    <t>573211108</t>
  </si>
  <si>
    <t>Postřik živičný spojovací z asfaltu v množství 0,40 kg/m2</t>
  </si>
  <si>
    <t>920900781</t>
  </si>
  <si>
    <t>https://podminky.urs.cz/item/CS_URS_2022_01/573211108</t>
  </si>
  <si>
    <t>577134121</t>
  </si>
  <si>
    <t>Asfaltový beton vrstva obrusná ACO 11 (ABS) tř. I tl 40 mm š přes 3 m z nemodifikovaného asfaltu</t>
  </si>
  <si>
    <t>2029863808</t>
  </si>
  <si>
    <t>https://podminky.urs.cz/item/CS_URS_2022_01/577134121</t>
  </si>
  <si>
    <t>916231213</t>
  </si>
  <si>
    <t>Osazení chodníkového obrubníku betonového stojatého s boční opěrou do lože z betonu prostého</t>
  </si>
  <si>
    <t>-696578813</t>
  </si>
  <si>
    <t>https://podminky.urs.cz/item/CS_URS_2022_01/916231213</t>
  </si>
  <si>
    <t xml:space="preserve">"obruba lemující chodníky" 6 </t>
  </si>
  <si>
    <t>59217017</t>
  </si>
  <si>
    <t>obrubník betonový chodníkový 1000x100x250mm</t>
  </si>
  <si>
    <t>-307235928</t>
  </si>
  <si>
    <t>6*1,02 'Přepočtené koeficientem množství</t>
  </si>
  <si>
    <t>919732221</t>
  </si>
  <si>
    <t>Styčná spára napojení nového živičného povrchu na stávající za tepla š 15 mm hl 25 mm bez prořezání</t>
  </si>
  <si>
    <t>-1094624491</t>
  </si>
  <si>
    <t>https://podminky.urs.cz/item/CS_URS_2022_01/919732221</t>
  </si>
  <si>
    <t>"napojení stavající vozovky na novou" 22</t>
  </si>
  <si>
    <t>998</t>
  </si>
  <si>
    <t>Přesun hmot</t>
  </si>
  <si>
    <t>998225111</t>
  </si>
  <si>
    <t>Přesun hmot pro pozemní komunikace s krytem z kamene, monolitickým betonovým nebo živičným</t>
  </si>
  <si>
    <t>-815966367</t>
  </si>
  <si>
    <t>https://podminky.urs.cz/item/CS_URS_2022_01/998225111</t>
  </si>
  <si>
    <t>1,134*0,812 'Přepočtené koeficientem množství</t>
  </si>
  <si>
    <t>D2_36 - Přeložky optických kabelů</t>
  </si>
  <si>
    <t>Pol14</t>
  </si>
  <si>
    <t>Mikrotrubička HDPE zemní tlustostěnná 14/10mm, vnitřní lubrikační vrstva</t>
  </si>
  <si>
    <t>Pol15</t>
  </si>
  <si>
    <t>Spojky mikrotrubiček, pro vodotěsné spojení mikrotrubiček, pro mikrotrubičky 14/10mm</t>
  </si>
  <si>
    <t>Pol16</t>
  </si>
  <si>
    <t>Odpojení stávajících optických kabelů u zakončení</t>
  </si>
  <si>
    <t>Pol17</t>
  </si>
  <si>
    <t>Stažení stávajícíh optických kabelu 48 vláken SM 9/125 stávajícími mikrotrubičkami 14/10mm</t>
  </si>
  <si>
    <t>Pol18</t>
  </si>
  <si>
    <t>Zafouknutí stávajících optických kabelů zpět, novou přeloženou trasou tvořenou mikro trubičkami 14/10nn</t>
  </si>
  <si>
    <t>Pol19</t>
  </si>
  <si>
    <t>Tlakování mikro trubičky</t>
  </si>
  <si>
    <t>Pol20</t>
  </si>
  <si>
    <t>Kalibrace mikro trubičky</t>
  </si>
  <si>
    <t>Pol21</t>
  </si>
  <si>
    <t>Příprava optického kabelu pro sváření jednotlivých vláken</t>
  </si>
  <si>
    <t>Pol22</t>
  </si>
  <si>
    <t>Svár optického vlákna, včetně ochrany svaru</t>
  </si>
  <si>
    <t>Pol23</t>
  </si>
  <si>
    <t>Proměření a popis optických vláken</t>
  </si>
  <si>
    <t>Pol24</t>
  </si>
  <si>
    <t>Vytvoření měřících protokolů</t>
  </si>
  <si>
    <t>Pol25</t>
  </si>
  <si>
    <t>Vytvoření kabelových rezerv v místě zakončení</t>
  </si>
  <si>
    <t>Pol26</t>
  </si>
  <si>
    <t>Drátěný žlab 50x50, kotvení k ocelové konstrukci v podzemním kolektoru pomocí ocelových stahovacích pásek</t>
  </si>
  <si>
    <t>Pol27</t>
  </si>
  <si>
    <t>Spojka drátěného žlabu</t>
  </si>
  <si>
    <t>Pol28</t>
  </si>
  <si>
    <t>Nerezový pásek stahovací 4,6/300mm s kuličkovým zámkem</t>
  </si>
  <si>
    <t>Pol29</t>
  </si>
  <si>
    <t>Označení kabeláže, popisnými štítky</t>
  </si>
  <si>
    <t>Pol30</t>
  </si>
  <si>
    <t>Diagnostika stávajících optických tras a zakončení jednotlivých optických kabelů</t>
  </si>
  <si>
    <t>Pol31</t>
  </si>
  <si>
    <t>Koordinace s IT techniky nemonice Pardubice</t>
  </si>
  <si>
    <t>Pol32</t>
  </si>
  <si>
    <t>Pol33</t>
  </si>
  <si>
    <t>Drobné práce (10%) a materiál (10%)</t>
  </si>
  <si>
    <t>D2_41 - Přeložky a přípojky medicinálních plynů</t>
  </si>
  <si>
    <t>Ing. Mach</t>
  </si>
  <si>
    <t>0312</t>
  </si>
  <si>
    <t>D+M Trubka Cu průměr 42x1,5</t>
  </si>
  <si>
    <t>1531</t>
  </si>
  <si>
    <t>D+M Trubka Cu průměr 54x2</t>
  </si>
  <si>
    <t>T0042</t>
  </si>
  <si>
    <t>D+M Tvarovky Cu pr. 42</t>
  </si>
  <si>
    <t>T0054</t>
  </si>
  <si>
    <t>D+M Tvarovky Cu pr. 54</t>
  </si>
  <si>
    <t>1152.T</t>
  </si>
  <si>
    <t>D+M Objímka 5/4", (pr.40-46)</t>
  </si>
  <si>
    <t>1149.T</t>
  </si>
  <si>
    <t>D+M Objímka 6/4", (pr.48-54)</t>
  </si>
  <si>
    <t>PZR02</t>
  </si>
  <si>
    <t>Značení potrubních rozvodů (na bm potrubí)</t>
  </si>
  <si>
    <t>PPD02</t>
  </si>
  <si>
    <t>Propláchnutí rozvodu dusíkem (na bm potrubí)</t>
  </si>
  <si>
    <t>990001</t>
  </si>
  <si>
    <t>D+M ochranný plyn pro pájení Cu trubek</t>
  </si>
  <si>
    <t>1322</t>
  </si>
  <si>
    <t>Stříbro pr. 2 Ag45 obalené EN17672</t>
  </si>
  <si>
    <t>UL-Ag45Sn</t>
  </si>
  <si>
    <t>2,4</t>
  </si>
  <si>
    <t>PTZ02</t>
  </si>
  <si>
    <t>Tlaková zkouška úseková</t>
  </si>
  <si>
    <t>PTZ01</t>
  </si>
  <si>
    <t>Tlaková zkouška závěrečná</t>
  </si>
  <si>
    <t>PVM01</t>
  </si>
  <si>
    <t>Vedení montážních prací</t>
  </si>
  <si>
    <t>PSO01</t>
  </si>
  <si>
    <t>Předání, proškolení obsluhy</t>
  </si>
  <si>
    <t>PZS01</t>
  </si>
  <si>
    <t>Zakreslení skutečného stavu</t>
  </si>
  <si>
    <t>PVR01</t>
  </si>
  <si>
    <t>Výchozí revize rozvodů MP</t>
  </si>
  <si>
    <t>DOP      T00</t>
  </si>
  <si>
    <t>Dopravné</t>
  </si>
  <si>
    <t>VRN - Vedlejší rozpočtové náklady</t>
  </si>
  <si>
    <t xml:space="preserve">    VRN1 - Průzkumné, geodetické a projektové práce</t>
  </si>
  <si>
    <t xml:space="preserve">    VRN3 - Zařízení staveniště</t>
  </si>
  <si>
    <t xml:space="preserve">    VRN4 - Inženýrská činnost</t>
  </si>
  <si>
    <t xml:space="preserve">    VRN6 - Územní vlivy</t>
  </si>
  <si>
    <t xml:space="preserve">    VRN7 - Provozní vlivy</t>
  </si>
  <si>
    <t xml:space="preserve">    VRN9 - Ostatní náklady</t>
  </si>
  <si>
    <t>VRN1</t>
  </si>
  <si>
    <t>Průzkumné, geodetické a projektové práce</t>
  </si>
  <si>
    <t>010001000</t>
  </si>
  <si>
    <t>soubor</t>
  </si>
  <si>
    <t>1024</t>
  </si>
  <si>
    <t>1365033687</t>
  </si>
  <si>
    <t>https://podminky.urs.cz/item/CS_URS_2022_01/010001000</t>
  </si>
  <si>
    <t>VRN3</t>
  </si>
  <si>
    <t>Zařízení staveniště</t>
  </si>
  <si>
    <t>030001000</t>
  </si>
  <si>
    <t>-1725623491</t>
  </si>
  <si>
    <t>https://podminky.urs.cz/item/CS_URS_2022_01/030001000</t>
  </si>
  <si>
    <t>VRN4</t>
  </si>
  <si>
    <t>Inženýrská činnost</t>
  </si>
  <si>
    <t>040001000</t>
  </si>
  <si>
    <t>-10342288</t>
  </si>
  <si>
    <t>https://podminky.urs.cz/item/CS_URS_2022_01/040001000</t>
  </si>
  <si>
    <t>VRN6</t>
  </si>
  <si>
    <t>Územní vlivy</t>
  </si>
  <si>
    <t>060001000</t>
  </si>
  <si>
    <t>700267728</t>
  </si>
  <si>
    <t>https://podminky.urs.cz/item/CS_URS_2022_01/060001000</t>
  </si>
  <si>
    <t>VRN7</t>
  </si>
  <si>
    <t>Provozní vlivy</t>
  </si>
  <si>
    <t>070001000</t>
  </si>
  <si>
    <t>1613100919</t>
  </si>
  <si>
    <t>https://podminky.urs.cz/item/CS_URS_2022_01/070001000</t>
  </si>
  <si>
    <t>VRN9</t>
  </si>
  <si>
    <t>Ostatní náklady</t>
  </si>
  <si>
    <t>091003000</t>
  </si>
  <si>
    <t>Ostatní náklady bez rozlišení</t>
  </si>
  <si>
    <t>-1934981834</t>
  </si>
  <si>
    <t>https://podminky.urs.cz/item/CS_URS_2022_01/091003000</t>
  </si>
  <si>
    <t>Dokumentace skutečného stavu</t>
  </si>
  <si>
    <t>Dílenská dokumentace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</si>
</sst>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sz val="8"/>
      <color rgb="FF3366FF"/>
      <name val="Arial CE"/>
    </font>
    <font>
      <b/>
      <sz val="14"/>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C0C0C0"/>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40" fillId="0" borderId="0" applyNumberFormat="0" applyFill="0" applyBorder="0" applyAlignment="0" applyProtection="0"/>
  </cellStyleXfs>
  <cellXfs count="237">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15"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0" borderId="0" xfId="0" applyFont="1" applyAlignment="1">
      <alignment horizontal="left" vertical="center" wrapText="1"/>
    </xf>
    <xf numFmtId="0" fontId="0" fillId="0" borderId="4" xfId="0" applyBorder="1"/>
    <xf numFmtId="0" fontId="0" fillId="0" borderId="3" xfId="0" applyBorder="1" applyAlignment="1">
      <alignment vertical="center"/>
    </xf>
    <xf numFmtId="0" fontId="16" fillId="0" borderId="5" xfId="0" applyFont="1" applyBorder="1" applyAlignment="1">
      <alignment horizontal="left" vertical="center"/>
    </xf>
    <xf numFmtId="0" fontId="0" fillId="0" borderId="5" xfId="0"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3" borderId="0" xfId="0" applyFill="1" applyAlignment="1">
      <alignment vertical="center"/>
    </xf>
    <xf numFmtId="0" fontId="4" fillId="3" borderId="6" xfId="0" applyFont="1" applyFill="1" applyBorder="1" applyAlignment="1">
      <alignment horizontal="left" vertical="center"/>
    </xf>
    <xf numFmtId="0" fontId="0" fillId="3" borderId="7" xfId="0" applyFill="1" applyBorder="1" applyAlignment="1">
      <alignment vertical="center"/>
    </xf>
    <xf numFmtId="0" fontId="4" fillId="3" borderId="7" xfId="0" applyFont="1" applyFill="1" applyBorder="1" applyAlignment="1">
      <alignment horizontal="center" vertical="center"/>
    </xf>
    <xf numFmtId="0" fontId="18"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9" xfId="0" applyBorder="1" applyAlignment="1">
      <alignment vertical="center"/>
    </xf>
    <xf numFmtId="0" fontId="0" fillId="0" borderId="10"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6"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15" xfId="0" applyBorder="1" applyAlignment="1">
      <alignment vertical="center"/>
    </xf>
    <xf numFmtId="0" fontId="0" fillId="4" borderId="7" xfId="0" applyFill="1" applyBorder="1" applyAlignment="1">
      <alignment vertical="center"/>
    </xf>
    <xf numFmtId="0" fontId="21" fillId="4" borderId="0" xfId="0" applyFont="1" applyFill="1" applyAlignment="1">
      <alignment horizontal="center" vertical="center"/>
    </xf>
    <xf numFmtId="0" fontId="22" fillId="0" borderId="16" xfId="0" applyFont="1" applyBorder="1" applyAlignment="1">
      <alignment horizontal="center" vertical="center" wrapText="1"/>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0" fillId="0" borderId="11" xfId="0" applyBorder="1" applyAlignment="1">
      <alignment vertical="center"/>
    </xf>
    <xf numFmtId="0" fontId="4" fillId="0" borderId="3" xfId="0" applyFont="1" applyBorder="1" applyAlignment="1">
      <alignment vertical="center"/>
    </xf>
    <xf numFmtId="0" fontId="23" fillId="0" borderId="0" xfId="0" applyFont="1" applyAlignment="1">
      <alignment horizontal="left" vertical="center"/>
    </xf>
    <xf numFmtId="0" fontId="23" fillId="0" borderId="0" xfId="0" applyFont="1" applyAlignment="1">
      <alignment vertical="center"/>
    </xf>
    <xf numFmtId="4" fontId="23" fillId="0" borderId="0" xfId="0" applyNumberFormat="1" applyFont="1" applyAlignment="1">
      <alignment vertical="center"/>
    </xf>
    <xf numFmtId="0" fontId="4" fillId="0" borderId="0" xfId="0" applyFont="1" applyAlignment="1">
      <alignment horizontal="center" vertical="center"/>
    </xf>
    <xf numFmtId="4" fontId="19" fillId="0" borderId="14" xfId="0" applyNumberFormat="1" applyFont="1" applyBorder="1" applyAlignment="1">
      <alignment vertical="center"/>
    </xf>
    <xf numFmtId="4" fontId="19" fillId="0" borderId="0" xfId="0" applyNumberFormat="1" applyFont="1" applyAlignment="1">
      <alignment vertical="center"/>
    </xf>
    <xf numFmtId="166" fontId="19" fillId="0" borderId="0" xfId="0" applyNumberFormat="1" applyFont="1" applyAlignment="1">
      <alignment vertical="center"/>
    </xf>
    <xf numFmtId="4" fontId="19" fillId="0" borderId="15" xfId="0" applyNumberFormat="1" applyFont="1" applyBorder="1" applyAlignment="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5" fillId="0" borderId="3" xfId="0" applyFont="1" applyBorder="1" applyAlignment="1">
      <alignment vertical="center"/>
    </xf>
    <xf numFmtId="0" fontId="25" fillId="0" borderId="0" xfId="0" applyFont="1" applyAlignment="1">
      <alignment vertical="center"/>
    </xf>
    <xf numFmtId="0" fontId="26" fillId="0" borderId="0" xfId="0" applyFont="1" applyAlignment="1">
      <alignment vertical="center"/>
    </xf>
    <xf numFmtId="0" fontId="3" fillId="0" borderId="0" xfId="0" applyFont="1" applyAlignment="1">
      <alignment horizontal="center" vertical="center"/>
    </xf>
    <xf numFmtId="4" fontId="27" fillId="0" borderId="14" xfId="0" applyNumberFormat="1" applyFont="1" applyBorder="1" applyAlignment="1">
      <alignment vertical="center"/>
    </xf>
    <xf numFmtId="4" fontId="27" fillId="0" borderId="0" xfId="0" applyNumberFormat="1" applyFont="1" applyAlignment="1">
      <alignment vertical="center"/>
    </xf>
    <xf numFmtId="166" fontId="27" fillId="0" borderId="0" xfId="0" applyNumberFormat="1" applyFont="1" applyAlignment="1">
      <alignment vertical="center"/>
    </xf>
    <xf numFmtId="4" fontId="27" fillId="0" borderId="15" xfId="0" applyNumberFormat="1" applyFont="1" applyBorder="1" applyAlignment="1">
      <alignment vertical="center"/>
    </xf>
    <xf numFmtId="0" fontId="5" fillId="0" borderId="0" xfId="0" applyFont="1" applyAlignment="1">
      <alignment horizontal="left" vertical="center"/>
    </xf>
    <xf numFmtId="0" fontId="28" fillId="0" borderId="0" xfId="1" applyFont="1" applyAlignment="1">
      <alignment horizontal="center" vertical="center"/>
    </xf>
    <xf numFmtId="0" fontId="2" fillId="0" borderId="0" xfId="0" applyFont="1" applyAlignment="1">
      <alignment horizontal="center" vertical="center"/>
    </xf>
    <xf numFmtId="4" fontId="1" fillId="0" borderId="14" xfId="0" applyNumberFormat="1" applyFont="1" applyBorder="1" applyAlignment="1">
      <alignment vertical="center"/>
    </xf>
    <xf numFmtId="4" fontId="1" fillId="0" borderId="0" xfId="0" applyNumberFormat="1" applyFont="1" applyAlignment="1">
      <alignment vertical="center"/>
    </xf>
    <xf numFmtId="166" fontId="1" fillId="0" borderId="0" xfId="0" applyNumberFormat="1" applyFont="1" applyAlignment="1">
      <alignment vertical="center"/>
    </xf>
    <xf numFmtId="4" fontId="1" fillId="0" borderId="15" xfId="0" applyNumberFormat="1" applyFont="1" applyBorder="1" applyAlignment="1">
      <alignment vertical="center"/>
    </xf>
    <xf numFmtId="4" fontId="27" fillId="0" borderId="19" xfId="0" applyNumberFormat="1" applyFont="1" applyBorder="1" applyAlignment="1">
      <alignment vertical="center"/>
    </xf>
    <xf numFmtId="4" fontId="27" fillId="0" borderId="20" xfId="0" applyNumberFormat="1" applyFont="1" applyBorder="1" applyAlignment="1">
      <alignment vertical="center"/>
    </xf>
    <xf numFmtId="166" fontId="27" fillId="0" borderId="20" xfId="0" applyNumberFormat="1" applyFont="1" applyBorder="1" applyAlignment="1">
      <alignment vertical="center"/>
    </xf>
    <xf numFmtId="4" fontId="27" fillId="0" borderId="21" xfId="0" applyNumberFormat="1" applyFont="1" applyBorder="1" applyAlignment="1">
      <alignment vertical="center"/>
    </xf>
    <xf numFmtId="0" fontId="30" fillId="0" borderId="0" xfId="0" applyFont="1" applyAlignment="1">
      <alignment horizontal="left" vertical="center"/>
    </xf>
    <xf numFmtId="0" fontId="0" fillId="0" borderId="3" xfId="0" applyBorder="1" applyAlignment="1">
      <alignment vertical="center" wrapText="1"/>
    </xf>
    <xf numFmtId="0" fontId="16" fillId="0" borderId="0" xfId="0" applyFont="1" applyAlignment="1">
      <alignment horizontal="left" vertical="center"/>
    </xf>
    <xf numFmtId="0" fontId="20" fillId="0" borderId="0" xfId="0" applyFont="1" applyAlignment="1">
      <alignment horizontal="left" vertical="center"/>
    </xf>
    <xf numFmtId="164" fontId="1" fillId="0" borderId="0" xfId="0" applyNumberFormat="1" applyFont="1" applyAlignment="1">
      <alignment horizontal="right" vertical="center"/>
    </xf>
    <xf numFmtId="0" fontId="0" fillId="4" borderId="0" xfId="0" applyFill="1" applyAlignment="1">
      <alignment vertical="center"/>
    </xf>
    <xf numFmtId="0" fontId="4" fillId="4" borderId="6" xfId="0" applyFont="1" applyFill="1" applyBorder="1" applyAlignment="1">
      <alignment horizontal="lef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1" fillId="4" borderId="0" xfId="0" applyFont="1" applyFill="1" applyAlignment="1">
      <alignment horizontal="left" vertical="center"/>
    </xf>
    <xf numFmtId="0" fontId="21" fillId="4" borderId="0" xfId="0" applyFont="1" applyFill="1" applyAlignment="1">
      <alignment horizontal="right" vertical="center"/>
    </xf>
    <xf numFmtId="0" fontId="31"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3" xfId="0" applyBorder="1" applyAlignment="1">
      <alignment horizontal="center" vertical="center" wrapText="1"/>
    </xf>
    <xf numFmtId="0" fontId="21" fillId="4" borderId="16" xfId="0" applyFont="1" applyFill="1" applyBorder="1" applyAlignment="1">
      <alignment horizontal="center" vertical="center" wrapText="1"/>
    </xf>
    <xf numFmtId="0" fontId="21" fillId="4" borderId="17" xfId="0" applyFont="1" applyFill="1" applyBorder="1" applyAlignment="1">
      <alignment horizontal="center" vertical="center" wrapText="1"/>
    </xf>
    <xf numFmtId="0" fontId="21" fillId="4" borderId="18" xfId="0" applyFont="1" applyFill="1" applyBorder="1" applyAlignment="1">
      <alignment horizontal="center" vertical="center" wrapText="1"/>
    </xf>
    <xf numFmtId="4" fontId="23" fillId="0" borderId="0" xfId="0" applyNumberFormat="1" applyFont="1"/>
    <xf numFmtId="166" fontId="32" fillId="0" borderId="12" xfId="0" applyNumberFormat="1" applyFont="1" applyBorder="1"/>
    <xf numFmtId="166" fontId="32" fillId="0" borderId="13" xfId="0" applyNumberFormat="1" applyFont="1" applyBorder="1"/>
    <xf numFmtId="4" fontId="33" fillId="0" borderId="0" xfId="0" applyNumberFormat="1" applyFont="1" applyAlignment="1">
      <alignment vertical="center"/>
    </xf>
    <xf numFmtId="0" fontId="8" fillId="0" borderId="3" xfId="0" applyFont="1" applyBorder="1"/>
    <xf numFmtId="0" fontId="8" fillId="0" borderId="0" xfId="0" applyFont="1" applyAlignment="1">
      <alignment horizontal="left"/>
    </xf>
    <xf numFmtId="0" fontId="6" fillId="0" borderId="0" xfId="0" applyFont="1" applyAlignment="1">
      <alignment horizontal="left"/>
    </xf>
    <xf numFmtId="4" fontId="6" fillId="0" borderId="0" xfId="0" applyNumberFormat="1" applyFont="1"/>
    <xf numFmtId="0" fontId="8" fillId="0" borderId="14" xfId="0" applyFont="1" applyBorder="1"/>
    <xf numFmtId="166" fontId="8" fillId="0" borderId="0" xfId="0" applyNumberFormat="1" applyFont="1"/>
    <xf numFmtId="166" fontId="8" fillId="0" borderId="15" xfId="0" applyNumberFormat="1" applyFont="1" applyBorder="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xf numFmtId="0" fontId="0" fillId="0" borderId="3" xfId="0" applyBorder="1" applyAlignment="1" applyProtection="1">
      <alignment vertical="center"/>
      <protection locked="0"/>
    </xf>
    <xf numFmtId="0" fontId="21" fillId="0" borderId="22" xfId="0" applyFont="1" applyBorder="1" applyAlignment="1" applyProtection="1">
      <alignment horizontal="center" vertical="center"/>
      <protection locked="0"/>
    </xf>
    <xf numFmtId="49" fontId="21" fillId="0" borderId="22" xfId="0" applyNumberFormat="1" applyFont="1" applyBorder="1" applyAlignment="1" applyProtection="1">
      <alignment horizontal="left" vertical="center" wrapText="1"/>
      <protection locked="0"/>
    </xf>
    <xf numFmtId="0" fontId="21" fillId="0" borderId="22" xfId="0" applyFont="1" applyBorder="1" applyAlignment="1" applyProtection="1">
      <alignment horizontal="left" vertical="center" wrapText="1"/>
      <protection locked="0"/>
    </xf>
    <xf numFmtId="0" fontId="21" fillId="0" borderId="22" xfId="0" applyFont="1" applyBorder="1" applyAlignment="1" applyProtection="1">
      <alignment horizontal="center" vertical="center" wrapText="1"/>
      <protection locked="0"/>
    </xf>
    <xf numFmtId="167" fontId="21" fillId="0" borderId="22" xfId="0" applyNumberFormat="1" applyFont="1" applyBorder="1" applyAlignment="1" applyProtection="1">
      <alignment vertical="center"/>
      <protection locked="0"/>
    </xf>
    <xf numFmtId="4" fontId="21" fillId="0" borderId="22" xfId="0" applyNumberFormat="1" applyFont="1" applyBorder="1" applyAlignment="1" applyProtection="1">
      <alignment vertical="center"/>
      <protection locked="0"/>
    </xf>
    <xf numFmtId="0" fontId="22" fillId="0" borderId="14" xfId="0" applyFont="1" applyBorder="1" applyAlignment="1">
      <alignment horizontal="left" vertical="center"/>
    </xf>
    <xf numFmtId="0" fontId="22" fillId="0" borderId="0" xfId="0" applyFont="1" applyAlignment="1">
      <alignment horizontal="center" vertical="center"/>
    </xf>
    <xf numFmtId="166" fontId="22" fillId="0" borderId="0" xfId="0" applyNumberFormat="1" applyFont="1" applyAlignment="1">
      <alignment vertical="center"/>
    </xf>
    <xf numFmtId="166" fontId="22" fillId="0" borderId="15" xfId="0" applyNumberFormat="1" applyFont="1" applyBorder="1" applyAlignment="1">
      <alignment vertical="center"/>
    </xf>
    <xf numFmtId="0" fontId="21" fillId="0" borderId="0" xfId="0" applyFont="1" applyAlignment="1">
      <alignment horizontal="left" vertical="center"/>
    </xf>
    <xf numFmtId="4" fontId="0" fillId="0" borderId="0" xfId="0" applyNumberFormat="1" applyAlignment="1">
      <alignment vertical="center"/>
    </xf>
    <xf numFmtId="0" fontId="34" fillId="0" borderId="0" xfId="0" applyFont="1" applyAlignment="1">
      <alignment horizontal="left" vertical="center"/>
    </xf>
    <xf numFmtId="0" fontId="35" fillId="0" borderId="0" xfId="1" applyFont="1" applyAlignment="1">
      <alignment vertical="center" wrapText="1"/>
    </xf>
    <xf numFmtId="0" fontId="0" fillId="0" borderId="14" xfId="0" applyBorder="1" applyAlignment="1">
      <alignment vertical="center"/>
    </xf>
    <xf numFmtId="0" fontId="9" fillId="0" borderId="3" xfId="0" applyFont="1" applyBorder="1" applyAlignment="1">
      <alignment vertical="center"/>
    </xf>
    <xf numFmtId="0" fontId="36"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0" fontId="9" fillId="0" borderId="14"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14" xfId="0" applyFont="1" applyBorder="1" applyAlignment="1">
      <alignment vertical="center"/>
    </xf>
    <xf numFmtId="0" fontId="10" fillId="0" borderId="15" xfId="0" applyFont="1"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14" xfId="0" applyFont="1" applyBorder="1" applyAlignment="1">
      <alignment vertical="center"/>
    </xf>
    <xf numFmtId="0" fontId="11" fillId="0" borderId="15" xfId="0" applyFont="1" applyBorder="1" applyAlignment="1">
      <alignment vertical="center"/>
    </xf>
    <xf numFmtId="0" fontId="12" fillId="0" borderId="3"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14" xfId="0" applyFont="1" applyBorder="1" applyAlignment="1">
      <alignment vertical="center"/>
    </xf>
    <xf numFmtId="0" fontId="12" fillId="0" borderId="15" xfId="0" applyFont="1" applyBorder="1" applyAlignment="1">
      <alignment vertical="center"/>
    </xf>
    <xf numFmtId="0" fontId="37" fillId="0" borderId="0" xfId="0" applyFont="1" applyAlignment="1">
      <alignment vertical="center" wrapText="1"/>
    </xf>
    <xf numFmtId="0" fontId="38" fillId="0" borderId="22" xfId="0" applyFont="1" applyBorder="1" applyAlignment="1" applyProtection="1">
      <alignment horizontal="center" vertical="center"/>
      <protection locked="0"/>
    </xf>
    <xf numFmtId="49" fontId="38" fillId="0" borderId="22" xfId="0" applyNumberFormat="1" applyFont="1" applyBorder="1" applyAlignment="1" applyProtection="1">
      <alignment horizontal="left" vertical="center" wrapText="1"/>
      <protection locked="0"/>
    </xf>
    <xf numFmtId="0" fontId="38" fillId="0" borderId="22" xfId="0" applyFont="1" applyBorder="1" applyAlignment="1" applyProtection="1">
      <alignment horizontal="left" vertical="center" wrapText="1"/>
      <protection locked="0"/>
    </xf>
    <xf numFmtId="0" fontId="38" fillId="0" borderId="22" xfId="0" applyFont="1" applyBorder="1" applyAlignment="1" applyProtection="1">
      <alignment horizontal="center" vertical="center" wrapText="1"/>
      <protection locked="0"/>
    </xf>
    <xf numFmtId="167" fontId="38" fillId="0" borderId="22" xfId="0" applyNumberFormat="1" applyFont="1" applyBorder="1" applyAlignment="1" applyProtection="1">
      <alignment vertical="center"/>
      <protection locked="0"/>
    </xf>
    <xf numFmtId="4" fontId="38" fillId="0" borderId="22" xfId="0" applyNumberFormat="1" applyFont="1" applyBorder="1" applyAlignment="1" applyProtection="1">
      <alignment vertical="center"/>
      <protection locked="0"/>
    </xf>
    <xf numFmtId="0" fontId="39" fillId="0" borderId="3" xfId="0" applyFont="1" applyBorder="1" applyAlignment="1">
      <alignment vertical="center"/>
    </xf>
    <xf numFmtId="0" fontId="38" fillId="0" borderId="14" xfId="0" applyFont="1" applyBorder="1" applyAlignment="1">
      <alignment horizontal="left" vertical="center"/>
    </xf>
    <xf numFmtId="0" fontId="38" fillId="0" borderId="0" xfId="0" applyFont="1" applyAlignment="1">
      <alignment horizontal="center" vertical="center"/>
    </xf>
    <xf numFmtId="0" fontId="11" fillId="0" borderId="19" xfId="0" applyFont="1" applyBorder="1" applyAlignment="1">
      <alignment vertical="center"/>
    </xf>
    <xf numFmtId="0" fontId="11" fillId="0" borderId="20" xfId="0" applyFont="1" applyBorder="1" applyAlignment="1">
      <alignment vertical="center"/>
    </xf>
    <xf numFmtId="0" fontId="11" fillId="0" borderId="21" xfId="0" applyFont="1" applyBorder="1" applyAlignment="1">
      <alignment vertical="center"/>
    </xf>
    <xf numFmtId="0" fontId="10" fillId="0" borderId="19" xfId="0" applyFont="1" applyBorder="1" applyAlignment="1">
      <alignment vertical="center"/>
    </xf>
    <xf numFmtId="0" fontId="10" fillId="0" borderId="20" xfId="0" applyFont="1" applyBorder="1" applyAlignment="1">
      <alignment vertical="center"/>
    </xf>
    <xf numFmtId="0" fontId="10" fillId="0" borderId="21" xfId="0" applyFont="1" applyBorder="1" applyAlignment="1">
      <alignment vertical="center"/>
    </xf>
    <xf numFmtId="0" fontId="22" fillId="0" borderId="19" xfId="0" applyFont="1" applyBorder="1" applyAlignment="1">
      <alignment horizontal="left" vertical="center"/>
    </xf>
    <xf numFmtId="0" fontId="22" fillId="0" borderId="20" xfId="0" applyFont="1" applyBorder="1" applyAlignment="1">
      <alignment horizontal="center" vertical="center"/>
    </xf>
    <xf numFmtId="166" fontId="22" fillId="0" borderId="20" xfId="0" applyNumberFormat="1" applyFont="1" applyBorder="1" applyAlignment="1">
      <alignment vertical="center"/>
    </xf>
    <xf numFmtId="166" fontId="22" fillId="0" borderId="21" xfId="0" applyNumberFormat="1" applyFont="1" applyBorder="1" applyAlignment="1">
      <alignment vertical="center"/>
    </xf>
    <xf numFmtId="0" fontId="0" fillId="0" borderId="19" xfId="0" applyBorder="1" applyAlignment="1">
      <alignment vertical="center"/>
    </xf>
    <xf numFmtId="0" fontId="0" fillId="0" borderId="20" xfId="0" applyBorder="1" applyAlignment="1">
      <alignment vertical="center"/>
    </xf>
    <xf numFmtId="0" fontId="0" fillId="0" borderId="21" xfId="0" applyBorder="1" applyAlignment="1">
      <alignment vertical="center"/>
    </xf>
    <xf numFmtId="14" fontId="2" fillId="0" borderId="0" xfId="0" applyNumberFormat="1" applyFont="1" applyAlignment="1">
      <alignment horizontal="left" vertical="center"/>
    </xf>
    <xf numFmtId="4" fontId="26" fillId="0" borderId="0" xfId="0" applyNumberFormat="1" applyFont="1" applyAlignment="1">
      <alignment vertical="center"/>
    </xf>
    <xf numFmtId="0" fontId="26" fillId="0" borderId="0" xfId="0" applyFont="1" applyAlignment="1">
      <alignment vertical="center"/>
    </xf>
    <xf numFmtId="4" fontId="23" fillId="0" borderId="0" xfId="0" applyNumberFormat="1" applyFont="1" applyAlignment="1">
      <alignmen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Alignment="1">
      <alignment horizontal="left" vertical="center"/>
    </xf>
    <xf numFmtId="0" fontId="14" fillId="2" borderId="0" xfId="0" applyFont="1" applyFill="1" applyAlignment="1">
      <alignment horizontal="center" vertical="center"/>
    </xf>
    <xf numFmtId="0" fontId="0" fillId="0" borderId="0" xfId="0"/>
    <xf numFmtId="0" fontId="21" fillId="4" borderId="7" xfId="0" applyFont="1" applyFill="1" applyBorder="1" applyAlignment="1">
      <alignment horizontal="right" vertical="center"/>
    </xf>
    <xf numFmtId="0" fontId="21" fillId="4" borderId="7" xfId="0" applyFont="1" applyFill="1" applyBorder="1" applyAlignment="1">
      <alignment horizontal="left" vertical="center"/>
    </xf>
    <xf numFmtId="4" fontId="7" fillId="0" borderId="0" xfId="0" applyNumberFormat="1" applyFont="1" applyAlignment="1">
      <alignment vertical="center"/>
    </xf>
    <xf numFmtId="0" fontId="7" fillId="0" borderId="0" xfId="0" applyFont="1" applyAlignment="1">
      <alignment vertical="center"/>
    </xf>
    <xf numFmtId="4" fontId="26" fillId="0" borderId="0" xfId="0" applyNumberFormat="1" applyFont="1" applyAlignment="1">
      <alignment horizontal="righ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164" fontId="1" fillId="0" borderId="0" xfId="0" applyNumberFormat="1" applyFont="1" applyAlignment="1">
      <alignment horizontal="left" vertical="center"/>
    </xf>
    <xf numFmtId="0" fontId="1" fillId="0" borderId="0" xfId="0" applyFont="1" applyAlignment="1">
      <alignment vertical="center"/>
    </xf>
    <xf numFmtId="4" fontId="17" fillId="0" borderId="0" xfId="0" applyNumberFormat="1" applyFont="1" applyAlignment="1">
      <alignment vertical="center"/>
    </xf>
    <xf numFmtId="4" fontId="4" fillId="3" borderId="7" xfId="0" applyNumberFormat="1" applyFont="1" applyFill="1" applyBorder="1" applyAlignment="1">
      <alignment vertical="center"/>
    </xf>
    <xf numFmtId="0" fontId="0" fillId="3" borderId="7" xfId="0" applyFill="1" applyBorder="1" applyAlignment="1">
      <alignment vertical="center"/>
    </xf>
    <xf numFmtId="0" fontId="0" fillId="3" borderId="8" xfId="0" applyFill="1" applyBorder="1" applyAlignment="1">
      <alignment vertical="center"/>
    </xf>
    <xf numFmtId="0" fontId="4" fillId="3" borderId="7" xfId="0" applyFont="1" applyFill="1" applyBorder="1" applyAlignment="1">
      <alignment horizontal="left" vertical="center"/>
    </xf>
    <xf numFmtId="0" fontId="25" fillId="0" borderId="0" xfId="0" applyFont="1" applyAlignment="1">
      <alignment horizontal="left" vertical="center" wrapText="1"/>
    </xf>
    <xf numFmtId="4" fontId="23" fillId="0" borderId="0" xfId="0" applyNumberFormat="1" applyFont="1" applyAlignment="1">
      <alignment horizontal="right" vertical="center"/>
    </xf>
    <xf numFmtId="0" fontId="2" fillId="0" borderId="0" xfId="0" applyFont="1" applyAlignment="1">
      <alignment horizontal="left" vertical="center"/>
    </xf>
    <xf numFmtId="0" fontId="3" fillId="0" borderId="0" xfId="0" applyFont="1" applyAlignment="1">
      <alignment horizontal="left" vertical="top" wrapText="1"/>
    </xf>
    <xf numFmtId="0" fontId="2" fillId="0" borderId="0" xfId="0" applyFont="1" applyAlignment="1">
      <alignment horizontal="left" vertical="center" wrapText="1"/>
    </xf>
    <xf numFmtId="4" fontId="16" fillId="0" borderId="5" xfId="0" applyNumberFormat="1" applyFont="1" applyBorder="1" applyAlignment="1">
      <alignment vertical="center"/>
    </xf>
    <xf numFmtId="0" fontId="0" fillId="0" borderId="5" xfId="0" applyBorder="1" applyAlignment="1">
      <alignment vertical="center"/>
    </xf>
    <xf numFmtId="0" fontId="1" fillId="0" borderId="0" xfId="0" applyFont="1" applyAlignment="1">
      <alignment horizontal="right" vertical="center"/>
    </xf>
    <xf numFmtId="0" fontId="3" fillId="0" borderId="0" xfId="0" applyFont="1" applyAlignment="1">
      <alignment horizontal="left" vertical="center" wrapText="1"/>
    </xf>
    <xf numFmtId="0" fontId="3" fillId="0" borderId="0" xfId="0" applyFont="1" applyAlignment="1">
      <alignment vertical="center"/>
    </xf>
    <xf numFmtId="0" fontId="21" fillId="4" borderId="7" xfId="0" applyFont="1" applyFill="1" applyBorder="1" applyAlignment="1">
      <alignment horizontal="center" vertical="center"/>
    </xf>
    <xf numFmtId="0" fontId="21" fillId="4" borderId="8" xfId="0" applyFont="1" applyFill="1" applyBorder="1" applyAlignment="1">
      <alignment horizontal="left" vertical="center"/>
    </xf>
    <xf numFmtId="0" fontId="29" fillId="0" borderId="0" xfId="0" applyFont="1" applyAlignment="1">
      <alignment horizontal="left" vertical="center" wrapText="1"/>
    </xf>
    <xf numFmtId="0" fontId="21" fillId="4" borderId="6" xfId="0" applyFont="1" applyFill="1" applyBorder="1" applyAlignment="1">
      <alignment horizontal="center" vertical="center"/>
    </xf>
    <xf numFmtId="0" fontId="0" fillId="0" borderId="0" xfId="0"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9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A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B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3" Type="http://schemas.openxmlformats.org/officeDocument/2006/relationships/hyperlink" Target="https://podminky.urs.cz/item/CS_URS_2022_01/040001000" TargetMode="External"/><Relationship Id="rId7" Type="http://schemas.openxmlformats.org/officeDocument/2006/relationships/drawing" Target="../drawings/drawing12.xml"/><Relationship Id="rId2" Type="http://schemas.openxmlformats.org/officeDocument/2006/relationships/hyperlink" Target="https://podminky.urs.cz/item/CS_URS_2022_01/030001000" TargetMode="External"/><Relationship Id="rId1" Type="http://schemas.openxmlformats.org/officeDocument/2006/relationships/hyperlink" Target="https://podminky.urs.cz/item/CS_URS_2022_01/010001000" TargetMode="External"/><Relationship Id="rId6" Type="http://schemas.openxmlformats.org/officeDocument/2006/relationships/hyperlink" Target="https://podminky.urs.cz/item/CS_URS_2022_01/091003000" TargetMode="External"/><Relationship Id="rId5" Type="http://schemas.openxmlformats.org/officeDocument/2006/relationships/hyperlink" Target="https://podminky.urs.cz/item/CS_URS_2022_01/070001000" TargetMode="External"/><Relationship Id="rId4" Type="http://schemas.openxmlformats.org/officeDocument/2006/relationships/hyperlink" Target="https://podminky.urs.cz/item/CS_URS_2022_01/060001000" TargetMode="External"/></Relationships>
</file>

<file path=xl/worksheets/_rels/sheet2.xml.rels><?xml version="1.0" encoding="UTF-8" standalone="yes"?>
<Relationships xmlns="http://schemas.openxmlformats.org/package/2006/relationships"><Relationship Id="rId26" Type="http://schemas.openxmlformats.org/officeDocument/2006/relationships/hyperlink" Target="https://podminky.urs.cz/item/CS_URS_2022_01/171201231" TargetMode="External"/><Relationship Id="rId21" Type="http://schemas.openxmlformats.org/officeDocument/2006/relationships/hyperlink" Target="https://podminky.urs.cz/item/CS_URS_2022_01/181351103" TargetMode="External"/><Relationship Id="rId42" Type="http://schemas.openxmlformats.org/officeDocument/2006/relationships/hyperlink" Target="https://podminky.urs.cz/item/CS_URS_2022_01/411324646" TargetMode="External"/><Relationship Id="rId47" Type="http://schemas.openxmlformats.org/officeDocument/2006/relationships/hyperlink" Target="https://podminky.urs.cz/item/CS_URS_2022_01/411359111" TargetMode="External"/><Relationship Id="rId63" Type="http://schemas.openxmlformats.org/officeDocument/2006/relationships/hyperlink" Target="https://podminky.urs.cz/item/CS_URS_2022_01/711442559" TargetMode="External"/><Relationship Id="rId68" Type="http://schemas.openxmlformats.org/officeDocument/2006/relationships/hyperlink" Target="https://podminky.urs.cz/item/CS_URS_2022_01/713131141" TargetMode="External"/><Relationship Id="rId2" Type="http://schemas.openxmlformats.org/officeDocument/2006/relationships/hyperlink" Target="https://podminky.urs.cz/item/CS_URS_2022_01/122151103" TargetMode="External"/><Relationship Id="rId16" Type="http://schemas.openxmlformats.org/officeDocument/2006/relationships/hyperlink" Target="https://podminky.urs.cz/item/CS_URS_2022_01/162751155" TargetMode="External"/><Relationship Id="rId29" Type="http://schemas.openxmlformats.org/officeDocument/2006/relationships/hyperlink" Target="https://podminky.urs.cz/item/CS_URS_2022_01/273351122" TargetMode="External"/><Relationship Id="rId11" Type="http://schemas.openxmlformats.org/officeDocument/2006/relationships/hyperlink" Target="https://podminky.urs.cz/item/CS_URS_2022_01/132451254" TargetMode="External"/><Relationship Id="rId24" Type="http://schemas.openxmlformats.org/officeDocument/2006/relationships/hyperlink" Target="https://podminky.urs.cz/item/CS_URS_2022_01/181951116" TargetMode="External"/><Relationship Id="rId32" Type="http://schemas.openxmlformats.org/officeDocument/2006/relationships/hyperlink" Target="https://podminky.urs.cz/item/CS_URS_2022_01/342291131" TargetMode="External"/><Relationship Id="rId37" Type="http://schemas.openxmlformats.org/officeDocument/2006/relationships/hyperlink" Target="https://podminky.urs.cz/item/CS_URS_2022_01/311351311" TargetMode="External"/><Relationship Id="rId40" Type="http://schemas.openxmlformats.org/officeDocument/2006/relationships/hyperlink" Target="https://podminky.urs.cz/item/CS_URS_2022_01/311361821" TargetMode="External"/><Relationship Id="rId45" Type="http://schemas.openxmlformats.org/officeDocument/2006/relationships/hyperlink" Target="https://podminky.urs.cz/item/CS_URS_2022_01/411354335" TargetMode="External"/><Relationship Id="rId53" Type="http://schemas.openxmlformats.org/officeDocument/2006/relationships/hyperlink" Target="https://podminky.urs.cz/item/CS_URS_2022_01/997013211" TargetMode="External"/><Relationship Id="rId58" Type="http://schemas.openxmlformats.org/officeDocument/2006/relationships/hyperlink" Target="https://podminky.urs.cz/item/CS_URS_2022_01/711131821" TargetMode="External"/><Relationship Id="rId66" Type="http://schemas.openxmlformats.org/officeDocument/2006/relationships/hyperlink" Target="https://podminky.urs.cz/item/CS_URS_2022_01/998711201" TargetMode="External"/><Relationship Id="rId74" Type="http://schemas.openxmlformats.org/officeDocument/2006/relationships/hyperlink" Target="https://podminky.urs.cz/item/CS_URS_2022_01/771591232" TargetMode="External"/><Relationship Id="rId5" Type="http://schemas.openxmlformats.org/officeDocument/2006/relationships/hyperlink" Target="https://podminky.urs.cz/item/CS_URS_2022_01/131351103" TargetMode="External"/><Relationship Id="rId61" Type="http://schemas.openxmlformats.org/officeDocument/2006/relationships/hyperlink" Target="https://podminky.urs.cz/item/CS_URS_2022_01/711412001" TargetMode="External"/><Relationship Id="rId19" Type="http://schemas.openxmlformats.org/officeDocument/2006/relationships/hyperlink" Target="https://podminky.urs.cz/item/CS_URS_2022_01/167151113" TargetMode="External"/><Relationship Id="rId14" Type="http://schemas.openxmlformats.org/officeDocument/2006/relationships/hyperlink" Target="https://podminky.urs.cz/item/CS_URS_2022_01/162351124" TargetMode="External"/><Relationship Id="rId22" Type="http://schemas.openxmlformats.org/officeDocument/2006/relationships/hyperlink" Target="https://podminky.urs.cz/item/CS_URS_2022_01/181951112" TargetMode="External"/><Relationship Id="rId27" Type="http://schemas.openxmlformats.org/officeDocument/2006/relationships/hyperlink" Target="https://podminky.urs.cz/item/CS_URS_2022_01/273322611" TargetMode="External"/><Relationship Id="rId30" Type="http://schemas.openxmlformats.org/officeDocument/2006/relationships/hyperlink" Target="https://podminky.urs.cz/item/CS_URS_2022_01/273361821" TargetMode="External"/><Relationship Id="rId35" Type="http://schemas.openxmlformats.org/officeDocument/2006/relationships/hyperlink" Target="https://podminky.urs.cz/item/CS_URS_2022_01/311351121" TargetMode="External"/><Relationship Id="rId43" Type="http://schemas.openxmlformats.org/officeDocument/2006/relationships/hyperlink" Target="https://podminky.urs.cz/item/CS_URS_2022_01/411351021" TargetMode="External"/><Relationship Id="rId48" Type="http://schemas.openxmlformats.org/officeDocument/2006/relationships/hyperlink" Target="https://podminky.urs.cz/item/CS_URS_2022_01/411361821" TargetMode="External"/><Relationship Id="rId56" Type="http://schemas.openxmlformats.org/officeDocument/2006/relationships/hyperlink" Target="https://podminky.urs.cz/item/CS_URS_2022_01/997013631" TargetMode="External"/><Relationship Id="rId64" Type="http://schemas.openxmlformats.org/officeDocument/2006/relationships/hyperlink" Target="https://podminky.urs.cz/item/CS_URS_2022_01/711161123" TargetMode="External"/><Relationship Id="rId69" Type="http://schemas.openxmlformats.org/officeDocument/2006/relationships/hyperlink" Target="https://podminky.urs.cz/item/CS_URS_2022_01/998713201" TargetMode="External"/><Relationship Id="rId8" Type="http://schemas.openxmlformats.org/officeDocument/2006/relationships/hyperlink" Target="https://podminky.urs.cz/item/CS_URS_2022_01/132151254" TargetMode="External"/><Relationship Id="rId51" Type="http://schemas.openxmlformats.org/officeDocument/2006/relationships/hyperlink" Target="https://podminky.urs.cz/item/CS_URS_2022_01/941211811" TargetMode="External"/><Relationship Id="rId72" Type="http://schemas.openxmlformats.org/officeDocument/2006/relationships/hyperlink" Target="https://podminky.urs.cz/item/CS_URS_2022_01/783823101" TargetMode="External"/><Relationship Id="rId3" Type="http://schemas.openxmlformats.org/officeDocument/2006/relationships/hyperlink" Target="https://podminky.urs.cz/item/CS_URS_2022_01/122251103" TargetMode="External"/><Relationship Id="rId12" Type="http://schemas.openxmlformats.org/officeDocument/2006/relationships/hyperlink" Target="https://podminky.urs.cz/item/CS_URS_2022_01/132551254" TargetMode="External"/><Relationship Id="rId17" Type="http://schemas.openxmlformats.org/officeDocument/2006/relationships/hyperlink" Target="https://podminky.urs.cz/item/CS_URS_2022_01/167151111" TargetMode="External"/><Relationship Id="rId25" Type="http://schemas.openxmlformats.org/officeDocument/2006/relationships/hyperlink" Target="https://podminky.urs.cz/item/CS_URS_2022_01/171251201" TargetMode="External"/><Relationship Id="rId33" Type="http://schemas.openxmlformats.org/officeDocument/2006/relationships/hyperlink" Target="https://podminky.urs.cz/item/CS_URS_2022_01/342291143" TargetMode="External"/><Relationship Id="rId38" Type="http://schemas.openxmlformats.org/officeDocument/2006/relationships/hyperlink" Target="https://podminky.urs.cz/item/CS_URS_2022_01/311351312" TargetMode="External"/><Relationship Id="rId46" Type="http://schemas.openxmlformats.org/officeDocument/2006/relationships/hyperlink" Target="https://podminky.urs.cz/item/CS_URS_2022_01/411354336" TargetMode="External"/><Relationship Id="rId59" Type="http://schemas.openxmlformats.org/officeDocument/2006/relationships/hyperlink" Target="https://podminky.urs.cz/item/CS_URS_2022_01/711161390" TargetMode="External"/><Relationship Id="rId67" Type="http://schemas.openxmlformats.org/officeDocument/2006/relationships/hyperlink" Target="https://podminky.urs.cz/item/CS_URS_2022_01/713121111" TargetMode="External"/><Relationship Id="rId20" Type="http://schemas.openxmlformats.org/officeDocument/2006/relationships/hyperlink" Target="https://podminky.urs.cz/item/CS_URS_2022_01/174151101" TargetMode="External"/><Relationship Id="rId41" Type="http://schemas.openxmlformats.org/officeDocument/2006/relationships/hyperlink" Target="https://podminky.urs.cz/item/CS_URS_2022_01/411121011" TargetMode="External"/><Relationship Id="rId54" Type="http://schemas.openxmlformats.org/officeDocument/2006/relationships/hyperlink" Target="https://podminky.urs.cz/item/CS_URS_2022_01/997013501" TargetMode="External"/><Relationship Id="rId62" Type="http://schemas.openxmlformats.org/officeDocument/2006/relationships/hyperlink" Target="https://podminky.urs.cz/item/CS_URS_2022_01/711441559" TargetMode="External"/><Relationship Id="rId70" Type="http://schemas.openxmlformats.org/officeDocument/2006/relationships/hyperlink" Target="https://podminky.urs.cz/item/CS_URS_2022_01/998767201" TargetMode="External"/><Relationship Id="rId75" Type="http://schemas.openxmlformats.org/officeDocument/2006/relationships/hyperlink" Target="https://podminky.urs.cz/item/CS_URS_2022_01/783933151" TargetMode="External"/><Relationship Id="rId1" Type="http://schemas.openxmlformats.org/officeDocument/2006/relationships/hyperlink" Target="https://podminky.urs.cz/item/CS_URS_2022_01/121151103" TargetMode="External"/><Relationship Id="rId6" Type="http://schemas.openxmlformats.org/officeDocument/2006/relationships/hyperlink" Target="https://podminky.urs.cz/item/CS_URS_2022_01/131451103" TargetMode="External"/><Relationship Id="rId15" Type="http://schemas.openxmlformats.org/officeDocument/2006/relationships/hyperlink" Target="https://podminky.urs.cz/item/CS_URS_2022_01/162751135" TargetMode="External"/><Relationship Id="rId23" Type="http://schemas.openxmlformats.org/officeDocument/2006/relationships/hyperlink" Target="https://podminky.urs.cz/item/CS_URS_2022_01/181951114" TargetMode="External"/><Relationship Id="rId28" Type="http://schemas.openxmlformats.org/officeDocument/2006/relationships/hyperlink" Target="https://podminky.urs.cz/item/CS_URS_2022_01/273351121" TargetMode="External"/><Relationship Id="rId36" Type="http://schemas.openxmlformats.org/officeDocument/2006/relationships/hyperlink" Target="https://podminky.urs.cz/item/CS_URS_2022_01/311351122" TargetMode="External"/><Relationship Id="rId49" Type="http://schemas.openxmlformats.org/officeDocument/2006/relationships/hyperlink" Target="https://podminky.urs.cz/item/CS_URS_2022_01/452311121" TargetMode="External"/><Relationship Id="rId57" Type="http://schemas.openxmlformats.org/officeDocument/2006/relationships/hyperlink" Target="https://podminky.urs.cz/item/CS_URS_2022_01/998012021" TargetMode="External"/><Relationship Id="rId10" Type="http://schemas.openxmlformats.org/officeDocument/2006/relationships/hyperlink" Target="https://podminky.urs.cz/item/CS_URS_2022_01/132351254" TargetMode="External"/><Relationship Id="rId31" Type="http://schemas.openxmlformats.org/officeDocument/2006/relationships/hyperlink" Target="https://podminky.urs.cz/item/CS_URS_2022_01/311231115" TargetMode="External"/><Relationship Id="rId44" Type="http://schemas.openxmlformats.org/officeDocument/2006/relationships/hyperlink" Target="https://podminky.urs.cz/item/CS_URS_2022_01/411351022" TargetMode="External"/><Relationship Id="rId52" Type="http://schemas.openxmlformats.org/officeDocument/2006/relationships/hyperlink" Target="https://podminky.urs.cz/item/CS_URS_2022_01/977211113" TargetMode="External"/><Relationship Id="rId60" Type="http://schemas.openxmlformats.org/officeDocument/2006/relationships/hyperlink" Target="https://podminky.urs.cz/item/CS_URS_2022_01/711411001" TargetMode="External"/><Relationship Id="rId65" Type="http://schemas.openxmlformats.org/officeDocument/2006/relationships/hyperlink" Target="https://podminky.urs.cz/item/CS_URS_2022_01/711161223" TargetMode="External"/><Relationship Id="rId73" Type="http://schemas.openxmlformats.org/officeDocument/2006/relationships/hyperlink" Target="https://podminky.urs.cz/item/CS_URS_2022_01/783827401" TargetMode="External"/><Relationship Id="rId4" Type="http://schemas.openxmlformats.org/officeDocument/2006/relationships/hyperlink" Target="https://podminky.urs.cz/item/CS_URS_2022_01/131251103" TargetMode="External"/><Relationship Id="rId9" Type="http://schemas.openxmlformats.org/officeDocument/2006/relationships/hyperlink" Target="https://podminky.urs.cz/item/CS_URS_2022_01/132251254" TargetMode="External"/><Relationship Id="rId13" Type="http://schemas.openxmlformats.org/officeDocument/2006/relationships/hyperlink" Target="https://podminky.urs.cz/item/CS_URS_2022_01/162351104" TargetMode="External"/><Relationship Id="rId18" Type="http://schemas.openxmlformats.org/officeDocument/2006/relationships/hyperlink" Target="https://podminky.urs.cz/item/CS_URS_2022_01/167151112" TargetMode="External"/><Relationship Id="rId39" Type="http://schemas.openxmlformats.org/officeDocument/2006/relationships/hyperlink" Target="https://podminky.urs.cz/item/CS_URS_2022_01/311351911" TargetMode="External"/><Relationship Id="rId34" Type="http://schemas.openxmlformats.org/officeDocument/2006/relationships/hyperlink" Target="https://podminky.urs.cz/item/CS_URS_2022_01/311321815" TargetMode="External"/><Relationship Id="rId50" Type="http://schemas.openxmlformats.org/officeDocument/2006/relationships/hyperlink" Target="https://podminky.urs.cz/item/CS_URS_2022_01/941211111" TargetMode="External"/><Relationship Id="rId55" Type="http://schemas.openxmlformats.org/officeDocument/2006/relationships/hyperlink" Target="https://podminky.urs.cz/item/CS_URS_2022_01/997013509" TargetMode="External"/><Relationship Id="rId76" Type="http://schemas.openxmlformats.org/officeDocument/2006/relationships/drawing" Target="../drawings/drawing2.xml"/><Relationship Id="rId7" Type="http://schemas.openxmlformats.org/officeDocument/2006/relationships/hyperlink" Target="https://podminky.urs.cz/item/CS_URS_2022_01/131551103" TargetMode="External"/><Relationship Id="rId71" Type="http://schemas.openxmlformats.org/officeDocument/2006/relationships/hyperlink" Target="https://podminky.urs.cz/item/CS_URS_2022_01/784111041"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podminky.urs.cz/item/CS_URS_2022_01/713463314" TargetMode="External"/><Relationship Id="rId3" Type="http://schemas.openxmlformats.org/officeDocument/2006/relationships/hyperlink" Target="https://podminky.urs.cz/item/CS_URS_2022_01/733890801" TargetMode="External"/><Relationship Id="rId7" Type="http://schemas.openxmlformats.org/officeDocument/2006/relationships/hyperlink" Target="https://podminky.urs.cz/item/CS_URS_2022_01/713410863" TargetMode="External"/><Relationship Id="rId2" Type="http://schemas.openxmlformats.org/officeDocument/2006/relationships/hyperlink" Target="https://podminky.urs.cz/item/CS_URS_2022_01/733191844" TargetMode="External"/><Relationship Id="rId1" Type="http://schemas.openxmlformats.org/officeDocument/2006/relationships/hyperlink" Target="https://podminky.urs.cz/item/CS_URS_2022_01/733120839" TargetMode="External"/><Relationship Id="rId6" Type="http://schemas.openxmlformats.org/officeDocument/2006/relationships/hyperlink" Target="https://podminky.urs.cz/item/CS_URS_2022_01/998733101" TargetMode="External"/><Relationship Id="rId5" Type="http://schemas.openxmlformats.org/officeDocument/2006/relationships/hyperlink" Target="https://podminky.urs.cz/item/CS_URS_2022_01/733190239" TargetMode="External"/><Relationship Id="rId10" Type="http://schemas.openxmlformats.org/officeDocument/2006/relationships/drawing" Target="../drawings/drawing3.xml"/><Relationship Id="rId4" Type="http://schemas.openxmlformats.org/officeDocument/2006/relationships/hyperlink" Target="https://podminky.urs.cz/item/CS_URS_2022_01/733121139" TargetMode="External"/><Relationship Id="rId9" Type="http://schemas.openxmlformats.org/officeDocument/2006/relationships/hyperlink" Target="https://podminky.urs.cz/item/CS_URS_2022_01/998713101"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8" Type="http://schemas.openxmlformats.org/officeDocument/2006/relationships/hyperlink" Target="https://podminky.urs.cz/item/CS_URS_2022_01/713463213" TargetMode="External"/><Relationship Id="rId3" Type="http://schemas.openxmlformats.org/officeDocument/2006/relationships/hyperlink" Target="https://podminky.urs.cz/item/CS_URS_2022_01/722219107" TargetMode="External"/><Relationship Id="rId7" Type="http://schemas.openxmlformats.org/officeDocument/2006/relationships/hyperlink" Target="https://podminky.urs.cz/item/CS_URS_2022_01/713463212" TargetMode="External"/><Relationship Id="rId2" Type="http://schemas.openxmlformats.org/officeDocument/2006/relationships/hyperlink" Target="https://podminky.urs.cz/item/CS_URS_2022_01/722219105" TargetMode="External"/><Relationship Id="rId1" Type="http://schemas.openxmlformats.org/officeDocument/2006/relationships/hyperlink" Target="https://podminky.urs.cz/item/CS_URS_2022_01/722219104" TargetMode="External"/><Relationship Id="rId6" Type="http://schemas.openxmlformats.org/officeDocument/2006/relationships/hyperlink" Target="https://podminky.urs.cz/item/CS_URS_2022_01/871321141" TargetMode="External"/><Relationship Id="rId5" Type="http://schemas.openxmlformats.org/officeDocument/2006/relationships/hyperlink" Target="https://podminky.urs.cz/item/CS_URS_2022_01/857311131" TargetMode="External"/><Relationship Id="rId10" Type="http://schemas.openxmlformats.org/officeDocument/2006/relationships/drawing" Target="../drawings/drawing5.xml"/><Relationship Id="rId4" Type="http://schemas.openxmlformats.org/officeDocument/2006/relationships/hyperlink" Target="https://podminky.urs.cz/item/CS_URS_2022_01/857241192" TargetMode="External"/><Relationship Id="rId9" Type="http://schemas.openxmlformats.org/officeDocument/2006/relationships/hyperlink" Target="https://podminky.urs.cz/item/CS_URS_2022_01/713463214"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s://podminky.urs.cz/item/CS_URS_2022_01/741122201" TargetMode="External"/><Relationship Id="rId13" Type="http://schemas.openxmlformats.org/officeDocument/2006/relationships/drawing" Target="../drawings/drawing6.xml"/><Relationship Id="rId3" Type="http://schemas.openxmlformats.org/officeDocument/2006/relationships/hyperlink" Target="https://podminky.urs.cz/item/CS_URS_2022_01/741330632" TargetMode="External"/><Relationship Id="rId7" Type="http://schemas.openxmlformats.org/officeDocument/2006/relationships/hyperlink" Target="https://podminky.urs.cz/item/CS_URS_2022_01/741110511" TargetMode="External"/><Relationship Id="rId12" Type="http://schemas.openxmlformats.org/officeDocument/2006/relationships/hyperlink" Target="https://podminky.urs.cz/item/CS_URS_2022_01/741810002" TargetMode="External"/><Relationship Id="rId2" Type="http://schemas.openxmlformats.org/officeDocument/2006/relationships/hyperlink" Target="https://podminky.urs.cz/item/CS_URS_2022_01/741330032" TargetMode="External"/><Relationship Id="rId1" Type="http://schemas.openxmlformats.org/officeDocument/2006/relationships/hyperlink" Target="https://podminky.urs.cz/item/CS_URS_2022_01/741320101" TargetMode="External"/><Relationship Id="rId6" Type="http://schemas.openxmlformats.org/officeDocument/2006/relationships/hyperlink" Target="https://podminky.urs.cz/item/CS_URS_2022_01/HZS2231" TargetMode="External"/><Relationship Id="rId11" Type="http://schemas.openxmlformats.org/officeDocument/2006/relationships/hyperlink" Target="https://podminky.urs.cz/item/CS_URS_2022_01/741372051" TargetMode="External"/><Relationship Id="rId5" Type="http://schemas.openxmlformats.org/officeDocument/2006/relationships/hyperlink" Target="https://podminky.urs.cz/item/CS_URS_2022_01/741231002" TargetMode="External"/><Relationship Id="rId10" Type="http://schemas.openxmlformats.org/officeDocument/2006/relationships/hyperlink" Target="https://podminky.urs.cz/item/CS_URS_2022_01/741310031" TargetMode="External"/><Relationship Id="rId4" Type="http://schemas.openxmlformats.org/officeDocument/2006/relationships/hyperlink" Target="https://podminky.urs.cz/item/CS_URS_2022_01/741130001" TargetMode="External"/><Relationship Id="rId9" Type="http://schemas.openxmlformats.org/officeDocument/2006/relationships/hyperlink" Target="https://podminky.urs.cz/item/CS_URS_2022_01/741122211" TargetMode="Externa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8" Type="http://schemas.openxmlformats.org/officeDocument/2006/relationships/hyperlink" Target="https://podminky.urs.cz/item/CS_URS_2022_01/997221561" TargetMode="External"/><Relationship Id="rId13" Type="http://schemas.openxmlformats.org/officeDocument/2006/relationships/drawing" Target="../drawings/drawing8.xml"/><Relationship Id="rId3" Type="http://schemas.openxmlformats.org/officeDocument/2006/relationships/hyperlink" Target="https://podminky.urs.cz/item/CS_URS_2022_01/113201111" TargetMode="External"/><Relationship Id="rId7" Type="http://schemas.openxmlformats.org/officeDocument/2006/relationships/hyperlink" Target="https://podminky.urs.cz/item/CS_URS_2022_01/997221559" TargetMode="External"/><Relationship Id="rId12" Type="http://schemas.openxmlformats.org/officeDocument/2006/relationships/hyperlink" Target="https://podminky.urs.cz/item/CS_URS_2022_01/997221875" TargetMode="External"/><Relationship Id="rId2" Type="http://schemas.openxmlformats.org/officeDocument/2006/relationships/hyperlink" Target="https://podminky.urs.cz/item/CS_URS_2022_01/113107184" TargetMode="External"/><Relationship Id="rId1" Type="http://schemas.openxmlformats.org/officeDocument/2006/relationships/hyperlink" Target="https://podminky.urs.cz/item/CS_URS_2022_01/113107182" TargetMode="External"/><Relationship Id="rId6" Type="http://schemas.openxmlformats.org/officeDocument/2006/relationships/hyperlink" Target="https://podminky.urs.cz/item/CS_URS_2022_01/997221551" TargetMode="External"/><Relationship Id="rId11" Type="http://schemas.openxmlformats.org/officeDocument/2006/relationships/hyperlink" Target="https://podminky.urs.cz/item/CS_URS_2022_01/997221645" TargetMode="External"/><Relationship Id="rId5" Type="http://schemas.openxmlformats.org/officeDocument/2006/relationships/hyperlink" Target="https://podminky.urs.cz/item/CS_URS_2022_01/997221612" TargetMode="External"/><Relationship Id="rId10" Type="http://schemas.openxmlformats.org/officeDocument/2006/relationships/hyperlink" Target="https://podminky.urs.cz/item/CS_URS_2022_01/997013861" TargetMode="External"/><Relationship Id="rId4" Type="http://schemas.openxmlformats.org/officeDocument/2006/relationships/hyperlink" Target="https://podminky.urs.cz/item/CS_URS_2022_01/919735114" TargetMode="External"/><Relationship Id="rId9" Type="http://schemas.openxmlformats.org/officeDocument/2006/relationships/hyperlink" Target="https://podminky.urs.cz/item/CS_URS_2022_01/997221569" TargetMode="External"/></Relationships>
</file>

<file path=xl/worksheets/_rels/sheet9.xml.rels><?xml version="1.0" encoding="UTF-8" standalone="yes"?>
<Relationships xmlns="http://schemas.openxmlformats.org/package/2006/relationships"><Relationship Id="rId8" Type="http://schemas.openxmlformats.org/officeDocument/2006/relationships/hyperlink" Target="https://podminky.urs.cz/item/CS_URS_2022_01/998225111" TargetMode="External"/><Relationship Id="rId3" Type="http://schemas.openxmlformats.org/officeDocument/2006/relationships/hyperlink" Target="https://podminky.urs.cz/item/CS_URS_2022_01/565135121" TargetMode="External"/><Relationship Id="rId7" Type="http://schemas.openxmlformats.org/officeDocument/2006/relationships/hyperlink" Target="https://podminky.urs.cz/item/CS_URS_2022_01/919732221" TargetMode="External"/><Relationship Id="rId2" Type="http://schemas.openxmlformats.org/officeDocument/2006/relationships/hyperlink" Target="https://podminky.urs.cz/item/CS_URS_2022_01/564871016" TargetMode="External"/><Relationship Id="rId1" Type="http://schemas.openxmlformats.org/officeDocument/2006/relationships/hyperlink" Target="https://podminky.urs.cz/item/CS_URS_2022_01/181951112" TargetMode="External"/><Relationship Id="rId6" Type="http://schemas.openxmlformats.org/officeDocument/2006/relationships/hyperlink" Target="https://podminky.urs.cz/item/CS_URS_2022_01/916231213" TargetMode="External"/><Relationship Id="rId5" Type="http://schemas.openxmlformats.org/officeDocument/2006/relationships/hyperlink" Target="https://podminky.urs.cz/item/CS_URS_2022_01/577134121" TargetMode="External"/><Relationship Id="rId4" Type="http://schemas.openxmlformats.org/officeDocument/2006/relationships/hyperlink" Target="https://podminky.urs.cz/item/CS_URS_2022_01/573211108" TargetMode="External"/><Relationship Id="rId9"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109"/>
  <sheetViews>
    <sheetView showGridLines="0" tabSelected="1" workbookViewId="0">
      <selection activeCell="U39" sqref="U39"/>
    </sheetView>
  </sheetViews>
  <sheetFormatPr defaultRowHeight="11.2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c r="A1" s="16" t="s">
        <v>0</v>
      </c>
      <c r="AZ1" s="16" t="s">
        <v>1</v>
      </c>
      <c r="BA1" s="16" t="s">
        <v>2</v>
      </c>
      <c r="BB1" s="16" t="s">
        <v>1</v>
      </c>
      <c r="BT1" s="16" t="s">
        <v>3</v>
      </c>
      <c r="BU1" s="16" t="s">
        <v>3</v>
      </c>
      <c r="BV1" s="16" t="s">
        <v>4</v>
      </c>
    </row>
    <row r="2" spans="1:74" ht="36.950000000000003" customHeight="1">
      <c r="AR2" s="203" t="s">
        <v>5</v>
      </c>
      <c r="AS2" s="204"/>
      <c r="AT2" s="204"/>
      <c r="AU2" s="204"/>
      <c r="AV2" s="204"/>
      <c r="AW2" s="204"/>
      <c r="AX2" s="204"/>
      <c r="AY2" s="204"/>
      <c r="AZ2" s="204"/>
      <c r="BA2" s="204"/>
      <c r="BB2" s="204"/>
      <c r="BC2" s="204"/>
      <c r="BD2" s="204"/>
      <c r="BE2" s="204"/>
      <c r="BS2" s="17" t="s">
        <v>6</v>
      </c>
      <c r="BT2" s="17" t="s">
        <v>7</v>
      </c>
    </row>
    <row r="3" spans="1:74"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ht="24.95" customHeight="1">
      <c r="B4" s="20"/>
      <c r="D4" s="21" t="s">
        <v>9</v>
      </c>
      <c r="AR4" s="20"/>
      <c r="AS4" s="22" t="s">
        <v>10</v>
      </c>
      <c r="BS4" s="17" t="s">
        <v>11</v>
      </c>
    </row>
    <row r="5" spans="1:74" ht="12" customHeight="1">
      <c r="B5" s="20"/>
      <c r="D5" s="23" t="s">
        <v>12</v>
      </c>
      <c r="K5" s="222" t="s">
        <v>13</v>
      </c>
      <c r="L5" s="204"/>
      <c r="M5" s="204"/>
      <c r="N5" s="204"/>
      <c r="O5" s="204"/>
      <c r="P5" s="204"/>
      <c r="Q5" s="204"/>
      <c r="R5" s="204"/>
      <c r="S5" s="204"/>
      <c r="T5" s="204"/>
      <c r="U5" s="204"/>
      <c r="V5" s="204"/>
      <c r="W5" s="204"/>
      <c r="X5" s="204"/>
      <c r="Y5" s="204"/>
      <c r="Z5" s="204"/>
      <c r="AA5" s="204"/>
      <c r="AB5" s="204"/>
      <c r="AC5" s="204"/>
      <c r="AD5" s="204"/>
      <c r="AE5" s="204"/>
      <c r="AF5" s="204"/>
      <c r="AG5" s="204"/>
      <c r="AH5" s="204"/>
      <c r="AI5" s="204"/>
      <c r="AJ5" s="204"/>
      <c r="AK5" s="204"/>
      <c r="AL5" s="204"/>
      <c r="AM5" s="204"/>
      <c r="AN5" s="204"/>
      <c r="AO5" s="204"/>
      <c r="AR5" s="20"/>
      <c r="BS5" s="17" t="s">
        <v>6</v>
      </c>
    </row>
    <row r="6" spans="1:74" ht="36.950000000000003" customHeight="1">
      <c r="B6" s="20"/>
      <c r="D6" s="25" t="s">
        <v>14</v>
      </c>
      <c r="K6" s="223" t="s">
        <v>15</v>
      </c>
      <c r="L6" s="204"/>
      <c r="M6" s="204"/>
      <c r="N6" s="204"/>
      <c r="O6" s="204"/>
      <c r="P6" s="204"/>
      <c r="Q6" s="204"/>
      <c r="R6" s="204"/>
      <c r="S6" s="204"/>
      <c r="T6" s="204"/>
      <c r="U6" s="204"/>
      <c r="V6" s="204"/>
      <c r="W6" s="204"/>
      <c r="X6" s="204"/>
      <c r="Y6" s="204"/>
      <c r="Z6" s="204"/>
      <c r="AA6" s="204"/>
      <c r="AB6" s="204"/>
      <c r="AC6" s="204"/>
      <c r="AD6" s="204"/>
      <c r="AE6" s="204"/>
      <c r="AF6" s="204"/>
      <c r="AG6" s="204"/>
      <c r="AH6" s="204"/>
      <c r="AI6" s="204"/>
      <c r="AJ6" s="204"/>
      <c r="AK6" s="204"/>
      <c r="AL6" s="204"/>
      <c r="AM6" s="204"/>
      <c r="AN6" s="204"/>
      <c r="AO6" s="204"/>
      <c r="AR6" s="20"/>
      <c r="BS6" s="17" t="s">
        <v>6</v>
      </c>
    </row>
    <row r="7" spans="1:74" ht="12" customHeight="1">
      <c r="B7" s="20"/>
      <c r="D7" s="26" t="s">
        <v>16</v>
      </c>
      <c r="K7" s="24" t="s">
        <v>1</v>
      </c>
      <c r="AK7" s="26" t="s">
        <v>17</v>
      </c>
      <c r="AN7" s="24" t="s">
        <v>1</v>
      </c>
      <c r="AR7" s="20"/>
      <c r="BS7" s="17" t="s">
        <v>6</v>
      </c>
    </row>
    <row r="8" spans="1:74" ht="12" customHeight="1">
      <c r="B8" s="20"/>
      <c r="D8" s="26" t="s">
        <v>18</v>
      </c>
      <c r="K8" s="24" t="s">
        <v>19</v>
      </c>
      <c r="AK8" s="26" t="s">
        <v>20</v>
      </c>
      <c r="AN8" s="195">
        <v>44657</v>
      </c>
      <c r="AR8" s="20"/>
      <c r="BS8" s="17" t="s">
        <v>6</v>
      </c>
    </row>
    <row r="9" spans="1:74" ht="14.45" customHeight="1">
      <c r="B9" s="20"/>
      <c r="AR9" s="20"/>
      <c r="BS9" s="17" t="s">
        <v>6</v>
      </c>
    </row>
    <row r="10" spans="1:74" ht="12" customHeight="1">
      <c r="B10" s="20"/>
      <c r="D10" s="26" t="s">
        <v>21</v>
      </c>
      <c r="AK10" s="26" t="s">
        <v>22</v>
      </c>
      <c r="AN10" s="24" t="s">
        <v>1</v>
      </c>
      <c r="AR10" s="20"/>
      <c r="BS10" s="17" t="s">
        <v>6</v>
      </c>
    </row>
    <row r="11" spans="1:74" ht="18.399999999999999" customHeight="1">
      <c r="B11" s="20"/>
      <c r="E11" s="24" t="s">
        <v>23</v>
      </c>
      <c r="AK11" s="26" t="s">
        <v>24</v>
      </c>
      <c r="AN11" s="24" t="s">
        <v>1</v>
      </c>
      <c r="AR11" s="20"/>
      <c r="BS11" s="17" t="s">
        <v>6</v>
      </c>
    </row>
    <row r="12" spans="1:74" ht="6.95" customHeight="1">
      <c r="B12" s="20"/>
      <c r="AR12" s="20"/>
      <c r="BS12" s="17" t="s">
        <v>6</v>
      </c>
    </row>
    <row r="13" spans="1:74" ht="12" customHeight="1">
      <c r="B13" s="20"/>
      <c r="D13" s="26" t="s">
        <v>25</v>
      </c>
      <c r="AK13" s="26" t="s">
        <v>22</v>
      </c>
      <c r="AN13" s="24" t="s">
        <v>1</v>
      </c>
      <c r="AR13" s="20"/>
      <c r="BS13" s="17" t="s">
        <v>6</v>
      </c>
    </row>
    <row r="14" spans="1:74" ht="12.75">
      <c r="B14" s="20"/>
      <c r="E14" s="24" t="s">
        <v>26</v>
      </c>
      <c r="AK14" s="26" t="s">
        <v>24</v>
      </c>
      <c r="AN14" s="24" t="s">
        <v>1</v>
      </c>
      <c r="AR14" s="20"/>
      <c r="BS14" s="17" t="s">
        <v>6</v>
      </c>
    </row>
    <row r="15" spans="1:74" ht="6.95" customHeight="1">
      <c r="B15" s="20"/>
      <c r="AR15" s="20"/>
      <c r="BS15" s="17" t="s">
        <v>3</v>
      </c>
    </row>
    <row r="16" spans="1:74" ht="12" customHeight="1">
      <c r="B16" s="20"/>
      <c r="D16" s="26" t="s">
        <v>27</v>
      </c>
      <c r="AK16" s="26" t="s">
        <v>22</v>
      </c>
      <c r="AN16" s="24" t="s">
        <v>1</v>
      </c>
      <c r="AR16" s="20"/>
      <c r="BS16" s="17" t="s">
        <v>3</v>
      </c>
    </row>
    <row r="17" spans="2:71" ht="18.399999999999999" customHeight="1">
      <c r="B17" s="20"/>
      <c r="E17" s="24" t="s">
        <v>28</v>
      </c>
      <c r="AK17" s="26" t="s">
        <v>24</v>
      </c>
      <c r="AN17" s="24" t="s">
        <v>1</v>
      </c>
      <c r="AR17" s="20"/>
      <c r="BS17" s="17" t="s">
        <v>29</v>
      </c>
    </row>
    <row r="18" spans="2:71" ht="6.95" customHeight="1">
      <c r="B18" s="20"/>
      <c r="AR18" s="20"/>
      <c r="BS18" s="17" t="s">
        <v>6</v>
      </c>
    </row>
    <row r="19" spans="2:71" ht="12" customHeight="1">
      <c r="B19" s="20"/>
      <c r="D19" s="26" t="s">
        <v>30</v>
      </c>
      <c r="AK19" s="26" t="s">
        <v>22</v>
      </c>
      <c r="AN19" s="24" t="s">
        <v>1</v>
      </c>
      <c r="AR19" s="20"/>
      <c r="BS19" s="17" t="s">
        <v>6</v>
      </c>
    </row>
    <row r="20" spans="2:71" ht="18.399999999999999" customHeight="1">
      <c r="B20" s="20"/>
      <c r="E20" s="24" t="s">
        <v>26</v>
      </c>
      <c r="AK20" s="26" t="s">
        <v>24</v>
      </c>
      <c r="AN20" s="24" t="s">
        <v>1</v>
      </c>
      <c r="AR20" s="20"/>
      <c r="BS20" s="17" t="s">
        <v>29</v>
      </c>
    </row>
    <row r="21" spans="2:71" ht="6.95" customHeight="1">
      <c r="B21" s="20"/>
      <c r="AR21" s="20"/>
    </row>
    <row r="22" spans="2:71" ht="12" customHeight="1">
      <c r="B22" s="20"/>
      <c r="D22" s="26" t="s">
        <v>31</v>
      </c>
      <c r="AR22" s="20"/>
    </row>
    <row r="23" spans="2:71" ht="16.5" customHeight="1">
      <c r="B23" s="20"/>
      <c r="E23" s="224" t="s">
        <v>1</v>
      </c>
      <c r="F23" s="224"/>
      <c r="G23" s="224"/>
      <c r="H23" s="224"/>
      <c r="I23" s="224"/>
      <c r="J23" s="224"/>
      <c r="K23" s="224"/>
      <c r="L23" s="224"/>
      <c r="M23" s="224"/>
      <c r="N23" s="224"/>
      <c r="O23" s="224"/>
      <c r="P23" s="224"/>
      <c r="Q23" s="224"/>
      <c r="R23" s="224"/>
      <c r="S23" s="224"/>
      <c r="T23" s="224"/>
      <c r="U23" s="224"/>
      <c r="V23" s="224"/>
      <c r="W23" s="224"/>
      <c r="X23" s="224"/>
      <c r="Y23" s="224"/>
      <c r="Z23" s="224"/>
      <c r="AA23" s="224"/>
      <c r="AB23" s="224"/>
      <c r="AC23" s="224"/>
      <c r="AD23" s="224"/>
      <c r="AE23" s="224"/>
      <c r="AF23" s="224"/>
      <c r="AG23" s="224"/>
      <c r="AH23" s="224"/>
      <c r="AI23" s="224"/>
      <c r="AJ23" s="224"/>
      <c r="AK23" s="224"/>
      <c r="AL23" s="224"/>
      <c r="AM23" s="224"/>
      <c r="AN23" s="224"/>
      <c r="AR23" s="20"/>
    </row>
    <row r="24" spans="2:71" ht="6.95" customHeight="1">
      <c r="B24" s="20"/>
      <c r="AR24" s="20"/>
    </row>
    <row r="25" spans="2:71" ht="6.95" customHeight="1">
      <c r="B25" s="20"/>
      <c r="D25" s="28"/>
      <c r="E25" s="28"/>
      <c r="F25" s="28"/>
      <c r="G25" s="28"/>
      <c r="H25" s="28"/>
      <c r="I25" s="28"/>
      <c r="J25" s="28"/>
      <c r="K25" s="28"/>
      <c r="L25" s="28"/>
      <c r="M25" s="28"/>
      <c r="N25" s="28"/>
      <c r="O25" s="28"/>
      <c r="P25" s="28"/>
      <c r="Q25" s="28"/>
      <c r="R25" s="28"/>
      <c r="S25" s="28"/>
      <c r="T25" s="28"/>
      <c r="U25" s="28"/>
      <c r="V25" s="28"/>
      <c r="W25" s="28"/>
      <c r="X25" s="28"/>
      <c r="Y25" s="28"/>
      <c r="Z25" s="28"/>
      <c r="AA25" s="28"/>
      <c r="AB25" s="28"/>
      <c r="AC25" s="28"/>
      <c r="AD25" s="28"/>
      <c r="AE25" s="28"/>
      <c r="AF25" s="28"/>
      <c r="AG25" s="28"/>
      <c r="AH25" s="28"/>
      <c r="AI25" s="28"/>
      <c r="AJ25" s="28"/>
      <c r="AK25" s="28"/>
      <c r="AL25" s="28"/>
      <c r="AM25" s="28"/>
      <c r="AN25" s="28"/>
      <c r="AO25" s="28"/>
      <c r="AR25" s="20"/>
    </row>
    <row r="26" spans="2:71" s="1" customFormat="1" ht="25.9" customHeight="1">
      <c r="B26" s="29"/>
      <c r="D26" s="30" t="s">
        <v>32</v>
      </c>
      <c r="E26" s="31"/>
      <c r="F26" s="31"/>
      <c r="G26" s="31"/>
      <c r="H26" s="31"/>
      <c r="I26" s="31"/>
      <c r="J26" s="31"/>
      <c r="K26" s="31"/>
      <c r="L26" s="31"/>
      <c r="M26" s="31"/>
      <c r="N26" s="31"/>
      <c r="O26" s="31"/>
      <c r="P26" s="31"/>
      <c r="Q26" s="31"/>
      <c r="R26" s="31"/>
      <c r="S26" s="31"/>
      <c r="T26" s="31"/>
      <c r="U26" s="31"/>
      <c r="V26" s="31"/>
      <c r="W26" s="31"/>
      <c r="X26" s="31"/>
      <c r="Y26" s="31"/>
      <c r="Z26" s="31"/>
      <c r="AA26" s="31"/>
      <c r="AB26" s="31"/>
      <c r="AC26" s="31"/>
      <c r="AD26" s="31"/>
      <c r="AE26" s="31"/>
      <c r="AF26" s="31"/>
      <c r="AG26" s="31"/>
      <c r="AH26" s="31"/>
      <c r="AI26" s="31"/>
      <c r="AJ26" s="31"/>
      <c r="AK26" s="225">
        <f>ROUND(AG94,2)</f>
        <v>0</v>
      </c>
      <c r="AL26" s="226"/>
      <c r="AM26" s="226"/>
      <c r="AN26" s="226"/>
      <c r="AO26" s="226"/>
      <c r="AR26" s="29"/>
    </row>
    <row r="27" spans="2:71" s="1" customFormat="1" ht="6.95" customHeight="1">
      <c r="B27" s="29"/>
      <c r="AR27" s="29"/>
    </row>
    <row r="28" spans="2:71" s="1" customFormat="1" ht="12.75">
      <c r="B28" s="29"/>
      <c r="L28" s="227" t="s">
        <v>33</v>
      </c>
      <c r="M28" s="227"/>
      <c r="N28" s="227"/>
      <c r="O28" s="227"/>
      <c r="P28" s="227"/>
      <c r="W28" s="227" t="s">
        <v>34</v>
      </c>
      <c r="X28" s="227"/>
      <c r="Y28" s="227"/>
      <c r="Z28" s="227"/>
      <c r="AA28" s="227"/>
      <c r="AB28" s="227"/>
      <c r="AC28" s="227"/>
      <c r="AD28" s="227"/>
      <c r="AE28" s="227"/>
      <c r="AK28" s="227" t="s">
        <v>35</v>
      </c>
      <c r="AL28" s="227"/>
      <c r="AM28" s="227"/>
      <c r="AN28" s="227"/>
      <c r="AO28" s="227"/>
      <c r="AR28" s="29"/>
    </row>
    <row r="29" spans="2:71" s="2" customFormat="1" ht="14.45" customHeight="1">
      <c r="B29" s="33"/>
      <c r="D29" s="26" t="s">
        <v>36</v>
      </c>
      <c r="F29" s="26" t="s">
        <v>37</v>
      </c>
      <c r="L29" s="213">
        <v>0.21</v>
      </c>
      <c r="M29" s="214"/>
      <c r="N29" s="214"/>
      <c r="O29" s="214"/>
      <c r="P29" s="214"/>
      <c r="W29" s="215">
        <f>ROUND(AZ94, 2)</f>
        <v>0</v>
      </c>
      <c r="X29" s="214"/>
      <c r="Y29" s="214"/>
      <c r="Z29" s="214"/>
      <c r="AA29" s="214"/>
      <c r="AB29" s="214"/>
      <c r="AC29" s="214"/>
      <c r="AD29" s="214"/>
      <c r="AE29" s="214"/>
      <c r="AK29" s="215">
        <f>ROUND(AV94, 2)</f>
        <v>0</v>
      </c>
      <c r="AL29" s="214"/>
      <c r="AM29" s="214"/>
      <c r="AN29" s="214"/>
      <c r="AO29" s="214"/>
      <c r="AR29" s="33"/>
    </row>
    <row r="30" spans="2:71" s="2" customFormat="1" ht="14.45" customHeight="1">
      <c r="B30" s="33"/>
      <c r="F30" s="26" t="s">
        <v>38</v>
      </c>
      <c r="L30" s="213">
        <v>0.15</v>
      </c>
      <c r="M30" s="214"/>
      <c r="N30" s="214"/>
      <c r="O30" s="214"/>
      <c r="P30" s="214"/>
      <c r="W30" s="215">
        <f>ROUND(BA94, 2)</f>
        <v>0</v>
      </c>
      <c r="X30" s="214"/>
      <c r="Y30" s="214"/>
      <c r="Z30" s="214"/>
      <c r="AA30" s="214"/>
      <c r="AB30" s="214"/>
      <c r="AC30" s="214"/>
      <c r="AD30" s="214"/>
      <c r="AE30" s="214"/>
      <c r="AK30" s="215">
        <f>ROUND(AW94, 2)</f>
        <v>0</v>
      </c>
      <c r="AL30" s="214"/>
      <c r="AM30" s="214"/>
      <c r="AN30" s="214"/>
      <c r="AO30" s="214"/>
      <c r="AR30" s="33"/>
    </row>
    <row r="31" spans="2:71" s="2" customFormat="1" ht="14.45" hidden="1" customHeight="1">
      <c r="B31" s="33"/>
      <c r="F31" s="26" t="s">
        <v>39</v>
      </c>
      <c r="L31" s="213">
        <v>0.21</v>
      </c>
      <c r="M31" s="214"/>
      <c r="N31" s="214"/>
      <c r="O31" s="214"/>
      <c r="P31" s="214"/>
      <c r="W31" s="215">
        <f>ROUND(BB94, 2)</f>
        <v>0</v>
      </c>
      <c r="X31" s="214"/>
      <c r="Y31" s="214"/>
      <c r="Z31" s="214"/>
      <c r="AA31" s="214"/>
      <c r="AB31" s="214"/>
      <c r="AC31" s="214"/>
      <c r="AD31" s="214"/>
      <c r="AE31" s="214"/>
      <c r="AK31" s="215">
        <v>0</v>
      </c>
      <c r="AL31" s="214"/>
      <c r="AM31" s="214"/>
      <c r="AN31" s="214"/>
      <c r="AO31" s="214"/>
      <c r="AR31" s="33"/>
    </row>
    <row r="32" spans="2:71" s="2" customFormat="1" ht="14.45" hidden="1" customHeight="1">
      <c r="B32" s="33"/>
      <c r="F32" s="26" t="s">
        <v>40</v>
      </c>
      <c r="L32" s="213">
        <v>0.15</v>
      </c>
      <c r="M32" s="214"/>
      <c r="N32" s="214"/>
      <c r="O32" s="214"/>
      <c r="P32" s="214"/>
      <c r="W32" s="215">
        <f>ROUND(BC94, 2)</f>
        <v>0</v>
      </c>
      <c r="X32" s="214"/>
      <c r="Y32" s="214"/>
      <c r="Z32" s="214"/>
      <c r="AA32" s="214"/>
      <c r="AB32" s="214"/>
      <c r="AC32" s="214"/>
      <c r="AD32" s="214"/>
      <c r="AE32" s="214"/>
      <c r="AK32" s="215">
        <v>0</v>
      </c>
      <c r="AL32" s="214"/>
      <c r="AM32" s="214"/>
      <c r="AN32" s="214"/>
      <c r="AO32" s="214"/>
      <c r="AR32" s="33"/>
    </row>
    <row r="33" spans="2:44" s="2" customFormat="1" ht="14.45" hidden="1" customHeight="1">
      <c r="B33" s="33"/>
      <c r="F33" s="26" t="s">
        <v>41</v>
      </c>
      <c r="L33" s="213">
        <v>0</v>
      </c>
      <c r="M33" s="214"/>
      <c r="N33" s="214"/>
      <c r="O33" s="214"/>
      <c r="P33" s="214"/>
      <c r="W33" s="215">
        <f>ROUND(BD94, 2)</f>
        <v>0</v>
      </c>
      <c r="X33" s="214"/>
      <c r="Y33" s="214"/>
      <c r="Z33" s="214"/>
      <c r="AA33" s="214"/>
      <c r="AB33" s="214"/>
      <c r="AC33" s="214"/>
      <c r="AD33" s="214"/>
      <c r="AE33" s="214"/>
      <c r="AK33" s="215">
        <v>0</v>
      </c>
      <c r="AL33" s="214"/>
      <c r="AM33" s="214"/>
      <c r="AN33" s="214"/>
      <c r="AO33" s="214"/>
      <c r="AR33" s="33"/>
    </row>
    <row r="34" spans="2:44" s="1" customFormat="1" ht="6.95" customHeight="1">
      <c r="B34" s="29"/>
      <c r="AR34" s="29"/>
    </row>
    <row r="35" spans="2:44" s="1" customFormat="1" ht="25.9" customHeight="1">
      <c r="B35" s="29"/>
      <c r="C35" s="34"/>
      <c r="D35" s="35" t="s">
        <v>42</v>
      </c>
      <c r="E35" s="36"/>
      <c r="F35" s="36"/>
      <c r="G35" s="36"/>
      <c r="H35" s="36"/>
      <c r="I35" s="36"/>
      <c r="J35" s="36"/>
      <c r="K35" s="36"/>
      <c r="L35" s="36"/>
      <c r="M35" s="36"/>
      <c r="N35" s="36"/>
      <c r="O35" s="36"/>
      <c r="P35" s="36"/>
      <c r="Q35" s="36"/>
      <c r="R35" s="36"/>
      <c r="S35" s="36"/>
      <c r="T35" s="37" t="s">
        <v>43</v>
      </c>
      <c r="U35" s="36"/>
      <c r="V35" s="36"/>
      <c r="W35" s="36"/>
      <c r="X35" s="219" t="s">
        <v>44</v>
      </c>
      <c r="Y35" s="217"/>
      <c r="Z35" s="217"/>
      <c r="AA35" s="217"/>
      <c r="AB35" s="217"/>
      <c r="AC35" s="36"/>
      <c r="AD35" s="36"/>
      <c r="AE35" s="36"/>
      <c r="AF35" s="36"/>
      <c r="AG35" s="36"/>
      <c r="AH35" s="36"/>
      <c r="AI35" s="36"/>
      <c r="AJ35" s="36"/>
      <c r="AK35" s="216">
        <f>SUM(AK26:AK33)</f>
        <v>0</v>
      </c>
      <c r="AL35" s="217"/>
      <c r="AM35" s="217"/>
      <c r="AN35" s="217"/>
      <c r="AO35" s="218"/>
      <c r="AP35" s="34"/>
      <c r="AQ35" s="34"/>
      <c r="AR35" s="29"/>
    </row>
    <row r="36" spans="2:44" s="1" customFormat="1" ht="6.95" customHeight="1">
      <c r="B36" s="29"/>
      <c r="AR36" s="29"/>
    </row>
    <row r="37" spans="2:44" s="1" customFormat="1" ht="14.45" customHeight="1">
      <c r="B37" s="29"/>
      <c r="AR37" s="29"/>
    </row>
    <row r="38" spans="2:44" ht="14.45" customHeight="1">
      <c r="B38" s="20"/>
      <c r="AR38" s="20"/>
    </row>
    <row r="39" spans="2:44" ht="14.45" customHeight="1">
      <c r="B39" s="20"/>
      <c r="AR39" s="20"/>
    </row>
    <row r="40" spans="2:44" ht="14.45" customHeight="1">
      <c r="B40" s="20"/>
      <c r="AR40" s="20"/>
    </row>
    <row r="41" spans="2:44" ht="14.45" customHeight="1">
      <c r="B41" s="20"/>
      <c r="AR41" s="20"/>
    </row>
    <row r="42" spans="2:44" ht="14.45" customHeight="1">
      <c r="B42" s="20"/>
      <c r="AR42" s="20"/>
    </row>
    <row r="43" spans="2:44" ht="14.45" customHeight="1">
      <c r="B43" s="20"/>
      <c r="AR43" s="20"/>
    </row>
    <row r="44" spans="2:44" ht="14.45" customHeight="1">
      <c r="B44" s="20"/>
      <c r="AR44" s="20"/>
    </row>
    <row r="45" spans="2:44" ht="14.45" customHeight="1">
      <c r="B45" s="20"/>
      <c r="AR45" s="20"/>
    </row>
    <row r="46" spans="2:44" ht="14.45" customHeight="1">
      <c r="B46" s="20"/>
      <c r="AR46" s="20"/>
    </row>
    <row r="47" spans="2:44" ht="14.45" customHeight="1">
      <c r="B47" s="20"/>
      <c r="AR47" s="20"/>
    </row>
    <row r="48" spans="2:44" ht="14.45" customHeight="1">
      <c r="B48" s="20"/>
      <c r="AR48" s="20"/>
    </row>
    <row r="49" spans="2:44" s="1" customFormat="1" ht="14.45" customHeight="1">
      <c r="B49" s="29"/>
      <c r="D49" s="38" t="s">
        <v>45</v>
      </c>
      <c r="E49" s="39"/>
      <c r="F49" s="39"/>
      <c r="G49" s="39"/>
      <c r="H49" s="39"/>
      <c r="I49" s="39"/>
      <c r="J49" s="39"/>
      <c r="K49" s="39"/>
      <c r="L49" s="39"/>
      <c r="M49" s="39"/>
      <c r="N49" s="39"/>
      <c r="O49" s="39"/>
      <c r="P49" s="39"/>
      <c r="Q49" s="39"/>
      <c r="R49" s="39"/>
      <c r="S49" s="39"/>
      <c r="T49" s="39"/>
      <c r="U49" s="39"/>
      <c r="V49" s="39"/>
      <c r="W49" s="39"/>
      <c r="X49" s="39"/>
      <c r="Y49" s="39"/>
      <c r="Z49" s="39"/>
      <c r="AA49" s="39"/>
      <c r="AB49" s="39"/>
      <c r="AC49" s="39"/>
      <c r="AD49" s="39"/>
      <c r="AE49" s="39"/>
      <c r="AF49" s="39"/>
      <c r="AG49" s="39"/>
      <c r="AH49" s="38" t="s">
        <v>46</v>
      </c>
      <c r="AI49" s="39"/>
      <c r="AJ49" s="39"/>
      <c r="AK49" s="39"/>
      <c r="AL49" s="39"/>
      <c r="AM49" s="39"/>
      <c r="AN49" s="39"/>
      <c r="AO49" s="39"/>
      <c r="AR49" s="29"/>
    </row>
    <row r="50" spans="2:44">
      <c r="B50" s="20"/>
      <c r="AR50" s="20"/>
    </row>
    <row r="51" spans="2:44">
      <c r="B51" s="20"/>
      <c r="AR51" s="20"/>
    </row>
    <row r="52" spans="2:44">
      <c r="B52" s="20"/>
      <c r="AR52" s="20"/>
    </row>
    <row r="53" spans="2:44">
      <c r="B53" s="20"/>
      <c r="AR53" s="20"/>
    </row>
    <row r="54" spans="2:44">
      <c r="B54" s="20"/>
      <c r="AR54" s="20"/>
    </row>
    <row r="55" spans="2:44">
      <c r="B55" s="20"/>
      <c r="AR55" s="20"/>
    </row>
    <row r="56" spans="2:44">
      <c r="B56" s="20"/>
      <c r="AR56" s="20"/>
    </row>
    <row r="57" spans="2:44">
      <c r="B57" s="20"/>
      <c r="AR57" s="20"/>
    </row>
    <row r="58" spans="2:44">
      <c r="B58" s="20"/>
      <c r="AR58" s="20"/>
    </row>
    <row r="59" spans="2:44">
      <c r="B59" s="20"/>
      <c r="AR59" s="20"/>
    </row>
    <row r="60" spans="2:44" s="1" customFormat="1" ht="12.75">
      <c r="B60" s="29"/>
      <c r="D60" s="40" t="s">
        <v>47</v>
      </c>
      <c r="E60" s="31"/>
      <c r="F60" s="31"/>
      <c r="G60" s="31"/>
      <c r="H60" s="31"/>
      <c r="I60" s="31"/>
      <c r="J60" s="31"/>
      <c r="K60" s="31"/>
      <c r="L60" s="31"/>
      <c r="M60" s="31"/>
      <c r="N60" s="31"/>
      <c r="O60" s="31"/>
      <c r="P60" s="31"/>
      <c r="Q60" s="31"/>
      <c r="R60" s="31"/>
      <c r="S60" s="31"/>
      <c r="T60" s="31"/>
      <c r="U60" s="31"/>
      <c r="V60" s="40" t="s">
        <v>48</v>
      </c>
      <c r="W60" s="31"/>
      <c r="X60" s="31"/>
      <c r="Y60" s="31"/>
      <c r="Z60" s="31"/>
      <c r="AA60" s="31"/>
      <c r="AB60" s="31"/>
      <c r="AC60" s="31"/>
      <c r="AD60" s="31"/>
      <c r="AE60" s="31"/>
      <c r="AF60" s="31"/>
      <c r="AG60" s="31"/>
      <c r="AH60" s="40" t="s">
        <v>47</v>
      </c>
      <c r="AI60" s="31"/>
      <c r="AJ60" s="31"/>
      <c r="AK60" s="31"/>
      <c r="AL60" s="31"/>
      <c r="AM60" s="40" t="s">
        <v>48</v>
      </c>
      <c r="AN60" s="31"/>
      <c r="AO60" s="31"/>
      <c r="AR60" s="29"/>
    </row>
    <row r="61" spans="2:44">
      <c r="B61" s="20"/>
      <c r="AR61" s="20"/>
    </row>
    <row r="62" spans="2:44">
      <c r="B62" s="20"/>
      <c r="AR62" s="20"/>
    </row>
    <row r="63" spans="2:44">
      <c r="B63" s="20"/>
      <c r="AR63" s="20"/>
    </row>
    <row r="64" spans="2:44" s="1" customFormat="1" ht="12.75">
      <c r="B64" s="29"/>
      <c r="D64" s="38" t="s">
        <v>49</v>
      </c>
      <c r="E64" s="39"/>
      <c r="F64" s="39"/>
      <c r="G64" s="39"/>
      <c r="H64" s="39"/>
      <c r="I64" s="39"/>
      <c r="J64" s="39"/>
      <c r="K64" s="39"/>
      <c r="L64" s="39"/>
      <c r="M64" s="39"/>
      <c r="N64" s="39"/>
      <c r="O64" s="39"/>
      <c r="P64" s="39"/>
      <c r="Q64" s="39"/>
      <c r="R64" s="39"/>
      <c r="S64" s="39"/>
      <c r="T64" s="39"/>
      <c r="U64" s="39"/>
      <c r="V64" s="39"/>
      <c r="W64" s="39"/>
      <c r="X64" s="39"/>
      <c r="Y64" s="39"/>
      <c r="Z64" s="39"/>
      <c r="AA64" s="39"/>
      <c r="AB64" s="39"/>
      <c r="AC64" s="39"/>
      <c r="AD64" s="39"/>
      <c r="AE64" s="39"/>
      <c r="AF64" s="39"/>
      <c r="AG64" s="39"/>
      <c r="AH64" s="38" t="s">
        <v>50</v>
      </c>
      <c r="AI64" s="39"/>
      <c r="AJ64" s="39"/>
      <c r="AK64" s="39"/>
      <c r="AL64" s="39"/>
      <c r="AM64" s="39"/>
      <c r="AN64" s="39"/>
      <c r="AO64" s="39"/>
      <c r="AR64" s="29"/>
    </row>
    <row r="65" spans="2:44">
      <c r="B65" s="20"/>
      <c r="AR65" s="20"/>
    </row>
    <row r="66" spans="2:44">
      <c r="B66" s="20"/>
      <c r="AR66" s="20"/>
    </row>
    <row r="67" spans="2:44">
      <c r="B67" s="20"/>
      <c r="AR67" s="20"/>
    </row>
    <row r="68" spans="2:44">
      <c r="B68" s="20"/>
      <c r="AR68" s="20"/>
    </row>
    <row r="69" spans="2:44">
      <c r="B69" s="20"/>
      <c r="AR69" s="20"/>
    </row>
    <row r="70" spans="2:44">
      <c r="B70" s="20"/>
      <c r="AR70" s="20"/>
    </row>
    <row r="71" spans="2:44">
      <c r="B71" s="20"/>
      <c r="AR71" s="20"/>
    </row>
    <row r="72" spans="2:44">
      <c r="B72" s="20"/>
      <c r="AR72" s="20"/>
    </row>
    <row r="73" spans="2:44">
      <c r="B73" s="20"/>
      <c r="AR73" s="20"/>
    </row>
    <row r="74" spans="2:44">
      <c r="B74" s="20"/>
      <c r="AR74" s="20"/>
    </row>
    <row r="75" spans="2:44" s="1" customFormat="1" ht="12.75">
      <c r="B75" s="29"/>
      <c r="D75" s="40" t="s">
        <v>47</v>
      </c>
      <c r="E75" s="31"/>
      <c r="F75" s="31"/>
      <c r="G75" s="31"/>
      <c r="H75" s="31"/>
      <c r="I75" s="31"/>
      <c r="J75" s="31"/>
      <c r="K75" s="31"/>
      <c r="L75" s="31"/>
      <c r="M75" s="31"/>
      <c r="N75" s="31"/>
      <c r="O75" s="31"/>
      <c r="P75" s="31"/>
      <c r="Q75" s="31"/>
      <c r="R75" s="31"/>
      <c r="S75" s="31"/>
      <c r="T75" s="31"/>
      <c r="U75" s="31"/>
      <c r="V75" s="40" t="s">
        <v>48</v>
      </c>
      <c r="W75" s="31"/>
      <c r="X75" s="31"/>
      <c r="Y75" s="31"/>
      <c r="Z75" s="31"/>
      <c r="AA75" s="31"/>
      <c r="AB75" s="31"/>
      <c r="AC75" s="31"/>
      <c r="AD75" s="31"/>
      <c r="AE75" s="31"/>
      <c r="AF75" s="31"/>
      <c r="AG75" s="31"/>
      <c r="AH75" s="40" t="s">
        <v>47</v>
      </c>
      <c r="AI75" s="31"/>
      <c r="AJ75" s="31"/>
      <c r="AK75" s="31"/>
      <c r="AL75" s="31"/>
      <c r="AM75" s="40" t="s">
        <v>48</v>
      </c>
      <c r="AN75" s="31"/>
      <c r="AO75" s="31"/>
      <c r="AR75" s="29"/>
    </row>
    <row r="76" spans="2:44" s="1" customFormat="1">
      <c r="B76" s="29"/>
      <c r="AR76" s="29"/>
    </row>
    <row r="77" spans="2:44" s="1" customFormat="1" ht="6.95" customHeight="1">
      <c r="B77" s="41"/>
      <c r="C77" s="42"/>
      <c r="D77" s="42"/>
      <c r="E77" s="42"/>
      <c r="F77" s="42"/>
      <c r="G77" s="42"/>
      <c r="H77" s="42"/>
      <c r="I77" s="42"/>
      <c r="J77" s="42"/>
      <c r="K77" s="42"/>
      <c r="L77" s="42"/>
      <c r="M77" s="42"/>
      <c r="N77" s="42"/>
      <c r="O77" s="42"/>
      <c r="P77" s="42"/>
      <c r="Q77" s="42"/>
      <c r="R77" s="42"/>
      <c r="S77" s="42"/>
      <c r="T77" s="42"/>
      <c r="U77" s="42"/>
      <c r="V77" s="42"/>
      <c r="W77" s="42"/>
      <c r="X77" s="42"/>
      <c r="Y77" s="42"/>
      <c r="Z77" s="42"/>
      <c r="AA77" s="42"/>
      <c r="AB77" s="42"/>
      <c r="AC77" s="42"/>
      <c r="AD77" s="42"/>
      <c r="AE77" s="42"/>
      <c r="AF77" s="42"/>
      <c r="AG77" s="42"/>
      <c r="AH77" s="42"/>
      <c r="AI77" s="42"/>
      <c r="AJ77" s="42"/>
      <c r="AK77" s="42"/>
      <c r="AL77" s="42"/>
      <c r="AM77" s="42"/>
      <c r="AN77" s="42"/>
      <c r="AO77" s="42"/>
      <c r="AP77" s="42"/>
      <c r="AQ77" s="42"/>
      <c r="AR77" s="29"/>
    </row>
    <row r="81" spans="1:91" s="1" customFormat="1" ht="6.95" customHeight="1">
      <c r="B81" s="43"/>
      <c r="C81" s="44"/>
      <c r="D81" s="44"/>
      <c r="E81" s="44"/>
      <c r="F81" s="44"/>
      <c r="G81" s="44"/>
      <c r="H81" s="44"/>
      <c r="I81" s="44"/>
      <c r="J81" s="44"/>
      <c r="K81" s="44"/>
      <c r="L81" s="44"/>
      <c r="M81" s="44"/>
      <c r="N81" s="44"/>
      <c r="O81" s="44"/>
      <c r="P81" s="44"/>
      <c r="Q81" s="44"/>
      <c r="R81" s="44"/>
      <c r="S81" s="44"/>
      <c r="T81" s="44"/>
      <c r="U81" s="44"/>
      <c r="V81" s="44"/>
      <c r="W81" s="44"/>
      <c r="X81" s="44"/>
      <c r="Y81" s="44"/>
      <c r="Z81" s="44"/>
      <c r="AA81" s="44"/>
      <c r="AB81" s="44"/>
      <c r="AC81" s="44"/>
      <c r="AD81" s="44"/>
      <c r="AE81" s="44"/>
      <c r="AF81" s="44"/>
      <c r="AG81" s="44"/>
      <c r="AH81" s="44"/>
      <c r="AI81" s="44"/>
      <c r="AJ81" s="44"/>
      <c r="AK81" s="44"/>
      <c r="AL81" s="44"/>
      <c r="AM81" s="44"/>
      <c r="AN81" s="44"/>
      <c r="AO81" s="44"/>
      <c r="AP81" s="44"/>
      <c r="AQ81" s="44"/>
      <c r="AR81" s="29"/>
    </row>
    <row r="82" spans="1:91" s="1" customFormat="1" ht="24.95" customHeight="1">
      <c r="B82" s="29"/>
      <c r="C82" s="21" t="s">
        <v>51</v>
      </c>
      <c r="AR82" s="29"/>
    </row>
    <row r="83" spans="1:91" s="1" customFormat="1" ht="6.95" customHeight="1">
      <c r="B83" s="29"/>
      <c r="AR83" s="29"/>
    </row>
    <row r="84" spans="1:91" s="3" customFormat="1" ht="12" customHeight="1">
      <c r="B84" s="45"/>
      <c r="C84" s="26" t="s">
        <v>12</v>
      </c>
      <c r="L84" s="3" t="str">
        <f>K5</f>
        <v>A33-21-P_chodba</v>
      </c>
      <c r="AR84" s="45"/>
    </row>
    <row r="85" spans="1:91" s="4" customFormat="1" ht="36.950000000000003" customHeight="1">
      <c r="B85" s="46"/>
      <c r="C85" s="47" t="s">
        <v>14</v>
      </c>
      <c r="L85" s="228" t="str">
        <f>K6</f>
        <v>NPK a.s., Pardubická nemocnice, Výstavba pavilonu CUP s centralizací akutních provozů - Podzemní chodba</v>
      </c>
      <c r="M85" s="229"/>
      <c r="N85" s="229"/>
      <c r="O85" s="229"/>
      <c r="P85" s="229"/>
      <c r="Q85" s="229"/>
      <c r="R85" s="229"/>
      <c r="S85" s="229"/>
      <c r="T85" s="229"/>
      <c r="U85" s="229"/>
      <c r="V85" s="229"/>
      <c r="W85" s="229"/>
      <c r="X85" s="229"/>
      <c r="Y85" s="229"/>
      <c r="Z85" s="229"/>
      <c r="AA85" s="229"/>
      <c r="AB85" s="229"/>
      <c r="AC85" s="229"/>
      <c r="AD85" s="229"/>
      <c r="AE85" s="229"/>
      <c r="AF85" s="229"/>
      <c r="AG85" s="229"/>
      <c r="AH85" s="229"/>
      <c r="AI85" s="229"/>
      <c r="AJ85" s="229"/>
      <c r="AK85" s="229"/>
      <c r="AL85" s="229"/>
      <c r="AM85" s="229"/>
      <c r="AN85" s="229"/>
      <c r="AO85" s="229"/>
      <c r="AR85" s="46"/>
    </row>
    <row r="86" spans="1:91" s="1" customFormat="1" ht="6.95" customHeight="1">
      <c r="B86" s="29"/>
      <c r="AR86" s="29"/>
    </row>
    <row r="87" spans="1:91" s="1" customFormat="1" ht="12" customHeight="1">
      <c r="B87" s="29"/>
      <c r="C87" s="26" t="s">
        <v>18</v>
      </c>
      <c r="L87" s="48" t="str">
        <f>IF(K8="","",K8)</f>
        <v>Pardubice</v>
      </c>
      <c r="AI87" s="26" t="s">
        <v>20</v>
      </c>
      <c r="AM87" s="210">
        <f>IF(AN8= "","",AN8)</f>
        <v>44657</v>
      </c>
      <c r="AN87" s="210"/>
      <c r="AR87" s="29"/>
    </row>
    <row r="88" spans="1:91" s="1" customFormat="1" ht="6.95" customHeight="1">
      <c r="B88" s="29"/>
      <c r="AR88" s="29"/>
    </row>
    <row r="89" spans="1:91" s="1" customFormat="1" ht="25.7" customHeight="1">
      <c r="B89" s="29"/>
      <c r="C89" s="26" t="s">
        <v>21</v>
      </c>
      <c r="L89" s="3" t="str">
        <f>IF(E11= "","",E11)</f>
        <v>Pardubický kraj</v>
      </c>
      <c r="AI89" s="26" t="s">
        <v>27</v>
      </c>
      <c r="AM89" s="211" t="str">
        <f>IF(E17="","",E17)</f>
        <v>Penta Projekt s.r.o., Mrštíkova 12, Jihlava</v>
      </c>
      <c r="AN89" s="212"/>
      <c r="AO89" s="212"/>
      <c r="AP89" s="212"/>
      <c r="AR89" s="29"/>
      <c r="AS89" s="199" t="s">
        <v>52</v>
      </c>
      <c r="AT89" s="200"/>
      <c r="AU89" s="50"/>
      <c r="AV89" s="50"/>
      <c r="AW89" s="50"/>
      <c r="AX89" s="50"/>
      <c r="AY89" s="50"/>
      <c r="AZ89" s="50"/>
      <c r="BA89" s="50"/>
      <c r="BB89" s="50"/>
      <c r="BC89" s="50"/>
      <c r="BD89" s="51"/>
    </row>
    <row r="90" spans="1:91" s="1" customFormat="1" ht="15.2" customHeight="1">
      <c r="B90" s="29"/>
      <c r="C90" s="26" t="s">
        <v>25</v>
      </c>
      <c r="L90" s="3" t="str">
        <f>IF(E14="","",E14)</f>
        <v xml:space="preserve"> </v>
      </c>
      <c r="AI90" s="26" t="s">
        <v>30</v>
      </c>
      <c r="AM90" s="211" t="str">
        <f>IF(E20="","",E20)</f>
        <v xml:space="preserve"> </v>
      </c>
      <c r="AN90" s="212"/>
      <c r="AO90" s="212"/>
      <c r="AP90" s="212"/>
      <c r="AR90" s="29"/>
      <c r="AS90" s="201"/>
      <c r="AT90" s="202"/>
      <c r="BD90" s="52"/>
    </row>
    <row r="91" spans="1:91" s="1" customFormat="1" ht="10.9" customHeight="1">
      <c r="B91" s="29"/>
      <c r="AR91" s="29"/>
      <c r="AS91" s="201"/>
      <c r="AT91" s="202"/>
      <c r="BD91" s="52"/>
    </row>
    <row r="92" spans="1:91" s="1" customFormat="1" ht="29.25" customHeight="1">
      <c r="B92" s="29"/>
      <c r="C92" s="233" t="s">
        <v>53</v>
      </c>
      <c r="D92" s="206"/>
      <c r="E92" s="206"/>
      <c r="F92" s="206"/>
      <c r="G92" s="206"/>
      <c r="H92" s="53"/>
      <c r="I92" s="230" t="s">
        <v>54</v>
      </c>
      <c r="J92" s="206"/>
      <c r="K92" s="206"/>
      <c r="L92" s="206"/>
      <c r="M92" s="206"/>
      <c r="N92" s="206"/>
      <c r="O92" s="206"/>
      <c r="P92" s="206"/>
      <c r="Q92" s="206"/>
      <c r="R92" s="206"/>
      <c r="S92" s="206"/>
      <c r="T92" s="206"/>
      <c r="U92" s="206"/>
      <c r="V92" s="206"/>
      <c r="W92" s="206"/>
      <c r="X92" s="206"/>
      <c r="Y92" s="206"/>
      <c r="Z92" s="206"/>
      <c r="AA92" s="206"/>
      <c r="AB92" s="206"/>
      <c r="AC92" s="206"/>
      <c r="AD92" s="206"/>
      <c r="AE92" s="206"/>
      <c r="AF92" s="206"/>
      <c r="AG92" s="205" t="s">
        <v>55</v>
      </c>
      <c r="AH92" s="206"/>
      <c r="AI92" s="206"/>
      <c r="AJ92" s="206"/>
      <c r="AK92" s="206"/>
      <c r="AL92" s="206"/>
      <c r="AM92" s="206"/>
      <c r="AN92" s="230" t="s">
        <v>56</v>
      </c>
      <c r="AO92" s="206"/>
      <c r="AP92" s="231"/>
      <c r="AQ92" s="54" t="s">
        <v>57</v>
      </c>
      <c r="AR92" s="29"/>
      <c r="AS92" s="55" t="s">
        <v>58</v>
      </c>
      <c r="AT92" s="56" t="s">
        <v>59</v>
      </c>
      <c r="AU92" s="56" t="s">
        <v>60</v>
      </c>
      <c r="AV92" s="56" t="s">
        <v>61</v>
      </c>
      <c r="AW92" s="56" t="s">
        <v>62</v>
      </c>
      <c r="AX92" s="56" t="s">
        <v>63</v>
      </c>
      <c r="AY92" s="56" t="s">
        <v>64</v>
      </c>
      <c r="AZ92" s="56" t="s">
        <v>65</v>
      </c>
      <c r="BA92" s="56" t="s">
        <v>66</v>
      </c>
      <c r="BB92" s="56" t="s">
        <v>67</v>
      </c>
      <c r="BC92" s="56" t="s">
        <v>68</v>
      </c>
      <c r="BD92" s="57" t="s">
        <v>69</v>
      </c>
    </row>
    <row r="93" spans="1:91" s="1" customFormat="1" ht="10.9" customHeight="1">
      <c r="B93" s="29"/>
      <c r="AR93" s="29"/>
      <c r="AS93" s="58"/>
      <c r="AT93" s="50"/>
      <c r="AU93" s="50"/>
      <c r="AV93" s="50"/>
      <c r="AW93" s="50"/>
      <c r="AX93" s="50"/>
      <c r="AY93" s="50"/>
      <c r="AZ93" s="50"/>
      <c r="BA93" s="50"/>
      <c r="BB93" s="50"/>
      <c r="BC93" s="50"/>
      <c r="BD93" s="51"/>
    </row>
    <row r="94" spans="1:91" s="5" customFormat="1" ht="32.450000000000003" customHeight="1">
      <c r="B94" s="59"/>
      <c r="C94" s="60" t="s">
        <v>70</v>
      </c>
      <c r="D94" s="61"/>
      <c r="E94" s="61"/>
      <c r="F94" s="61"/>
      <c r="G94" s="61"/>
      <c r="H94" s="61"/>
      <c r="I94" s="61"/>
      <c r="J94" s="61"/>
      <c r="K94" s="61"/>
      <c r="L94" s="61"/>
      <c r="M94" s="61"/>
      <c r="N94" s="61"/>
      <c r="O94" s="61"/>
      <c r="P94" s="61"/>
      <c r="Q94" s="61"/>
      <c r="R94" s="61"/>
      <c r="S94" s="61"/>
      <c r="T94" s="61"/>
      <c r="U94" s="61"/>
      <c r="V94" s="61"/>
      <c r="W94" s="61"/>
      <c r="X94" s="61"/>
      <c r="Y94" s="61"/>
      <c r="Z94" s="61"/>
      <c r="AA94" s="61"/>
      <c r="AB94" s="61"/>
      <c r="AC94" s="61"/>
      <c r="AD94" s="61"/>
      <c r="AE94" s="61"/>
      <c r="AF94" s="61"/>
      <c r="AG94" s="221">
        <f>ROUND(AG95+AG101+SUM(AG103:AG107),2)</f>
        <v>0</v>
      </c>
      <c r="AH94" s="221"/>
      <c r="AI94" s="221"/>
      <c r="AJ94" s="221"/>
      <c r="AK94" s="221"/>
      <c r="AL94" s="221"/>
      <c r="AM94" s="221"/>
      <c r="AN94" s="198">
        <f t="shared" ref="AN94:AN107" si="0">SUM(AG94,AT94)</f>
        <v>0</v>
      </c>
      <c r="AO94" s="198"/>
      <c r="AP94" s="198"/>
      <c r="AQ94" s="63" t="s">
        <v>1</v>
      </c>
      <c r="AR94" s="59"/>
      <c r="AS94" s="64">
        <f>ROUND(AS95+AS101+SUM(AS103:AS107),2)</f>
        <v>0</v>
      </c>
      <c r="AT94" s="65">
        <f t="shared" ref="AT94:AT107" si="1">ROUND(SUM(AV94:AW94),2)</f>
        <v>0</v>
      </c>
      <c r="AU94" s="66">
        <f>ROUND(AU95+AU101+SUM(AU103:AU107),5)</f>
        <v>1228.5753400000001</v>
      </c>
      <c r="AV94" s="65">
        <f>ROUND(AZ94*L29,2)</f>
        <v>0</v>
      </c>
      <c r="AW94" s="65">
        <f>ROUND(BA94*L30,2)</f>
        <v>0</v>
      </c>
      <c r="AX94" s="65">
        <f>ROUND(BB94*L29,2)</f>
        <v>0</v>
      </c>
      <c r="AY94" s="65">
        <f>ROUND(BC94*L30,2)</f>
        <v>0</v>
      </c>
      <c r="AZ94" s="65">
        <f>ROUND(AZ95+AZ101+SUM(AZ103:AZ107),2)</f>
        <v>0</v>
      </c>
      <c r="BA94" s="65">
        <f>ROUND(BA95+BA101+SUM(BA103:BA107),2)</f>
        <v>0</v>
      </c>
      <c r="BB94" s="65">
        <f>ROUND(BB95+BB101+SUM(BB103:BB107),2)</f>
        <v>0</v>
      </c>
      <c r="BC94" s="65">
        <f>ROUND(BC95+BC101+SUM(BC103:BC107),2)</f>
        <v>0</v>
      </c>
      <c r="BD94" s="67">
        <f>ROUND(BD95+BD101+SUM(BD103:BD107),2)</f>
        <v>0</v>
      </c>
      <c r="BS94" s="68" t="s">
        <v>71</v>
      </c>
      <c r="BT94" s="68" t="s">
        <v>72</v>
      </c>
      <c r="BU94" s="69" t="s">
        <v>73</v>
      </c>
      <c r="BV94" s="68" t="s">
        <v>74</v>
      </c>
      <c r="BW94" s="68" t="s">
        <v>4</v>
      </c>
      <c r="BX94" s="68" t="s">
        <v>75</v>
      </c>
      <c r="CL94" s="68" t="s">
        <v>1</v>
      </c>
    </row>
    <row r="95" spans="1:91" s="6" customFormat="1" ht="16.5" customHeight="1">
      <c r="B95" s="70"/>
      <c r="C95" s="71"/>
      <c r="D95" s="220" t="s">
        <v>76</v>
      </c>
      <c r="E95" s="220"/>
      <c r="F95" s="220"/>
      <c r="G95" s="220"/>
      <c r="H95" s="220"/>
      <c r="I95" s="72"/>
      <c r="J95" s="220" t="s">
        <v>77</v>
      </c>
      <c r="K95" s="220"/>
      <c r="L95" s="220"/>
      <c r="M95" s="220"/>
      <c r="N95" s="220"/>
      <c r="O95" s="220"/>
      <c r="P95" s="220"/>
      <c r="Q95" s="220"/>
      <c r="R95" s="220"/>
      <c r="S95" s="220"/>
      <c r="T95" s="220"/>
      <c r="U95" s="220"/>
      <c r="V95" s="220"/>
      <c r="W95" s="220"/>
      <c r="X95" s="220"/>
      <c r="Y95" s="220"/>
      <c r="Z95" s="220"/>
      <c r="AA95" s="220"/>
      <c r="AB95" s="220"/>
      <c r="AC95" s="220"/>
      <c r="AD95" s="220"/>
      <c r="AE95" s="220"/>
      <c r="AF95" s="220"/>
      <c r="AG95" s="209">
        <f>ROUND(SUM(AG96:AG100),2)</f>
        <v>0</v>
      </c>
      <c r="AH95" s="197"/>
      <c r="AI95" s="197"/>
      <c r="AJ95" s="197"/>
      <c r="AK95" s="197"/>
      <c r="AL95" s="197"/>
      <c r="AM95" s="197"/>
      <c r="AN95" s="196">
        <f t="shared" si="0"/>
        <v>0</v>
      </c>
      <c r="AO95" s="197"/>
      <c r="AP95" s="197"/>
      <c r="AQ95" s="73" t="s">
        <v>78</v>
      </c>
      <c r="AR95" s="70"/>
      <c r="AS95" s="74">
        <f>ROUND(SUM(AS96:AS100),2)</f>
        <v>0</v>
      </c>
      <c r="AT95" s="75">
        <f t="shared" si="1"/>
        <v>0</v>
      </c>
      <c r="AU95" s="76">
        <f>ROUND(SUM(AU96:AU100),5)</f>
        <v>1178.4575500000001</v>
      </c>
      <c r="AV95" s="75">
        <f>ROUND(AZ95*L29,2)</f>
        <v>0</v>
      </c>
      <c r="AW95" s="75">
        <f>ROUND(BA95*L30,2)</f>
        <v>0</v>
      </c>
      <c r="AX95" s="75">
        <f>ROUND(BB95*L29,2)</f>
        <v>0</v>
      </c>
      <c r="AY95" s="75">
        <f>ROUND(BC95*L30,2)</f>
        <v>0</v>
      </c>
      <c r="AZ95" s="75">
        <f>ROUND(SUM(AZ96:AZ100),2)</f>
        <v>0</v>
      </c>
      <c r="BA95" s="75">
        <f>ROUND(SUM(BA96:BA100),2)</f>
        <v>0</v>
      </c>
      <c r="BB95" s="75">
        <f>ROUND(SUM(BB96:BB100),2)</f>
        <v>0</v>
      </c>
      <c r="BC95" s="75">
        <f>ROUND(SUM(BC96:BC100),2)</f>
        <v>0</v>
      </c>
      <c r="BD95" s="77">
        <f>ROUND(SUM(BD96:BD100),2)</f>
        <v>0</v>
      </c>
      <c r="BS95" s="78" t="s">
        <v>71</v>
      </c>
      <c r="BT95" s="78" t="s">
        <v>79</v>
      </c>
      <c r="BU95" s="78" t="s">
        <v>73</v>
      </c>
      <c r="BV95" s="78" t="s">
        <v>74</v>
      </c>
      <c r="BW95" s="78" t="s">
        <v>80</v>
      </c>
      <c r="BX95" s="78" t="s">
        <v>4</v>
      </c>
      <c r="CL95" s="78" t="s">
        <v>1</v>
      </c>
      <c r="CM95" s="78" t="s">
        <v>81</v>
      </c>
    </row>
    <row r="96" spans="1:91" s="3" customFormat="1" ht="16.5" customHeight="1">
      <c r="A96" s="79" t="s">
        <v>82</v>
      </c>
      <c r="B96" s="45"/>
      <c r="C96" s="9"/>
      <c r="D96" s="9"/>
      <c r="E96" s="232" t="s">
        <v>83</v>
      </c>
      <c r="F96" s="232"/>
      <c r="G96" s="232"/>
      <c r="H96" s="232"/>
      <c r="I96" s="232"/>
      <c r="J96" s="9"/>
      <c r="K96" s="232" t="s">
        <v>84</v>
      </c>
      <c r="L96" s="232"/>
      <c r="M96" s="232"/>
      <c r="N96" s="232"/>
      <c r="O96" s="232"/>
      <c r="P96" s="232"/>
      <c r="Q96" s="232"/>
      <c r="R96" s="232"/>
      <c r="S96" s="232"/>
      <c r="T96" s="232"/>
      <c r="U96" s="232"/>
      <c r="V96" s="232"/>
      <c r="W96" s="232"/>
      <c r="X96" s="232"/>
      <c r="Y96" s="232"/>
      <c r="Z96" s="232"/>
      <c r="AA96" s="232"/>
      <c r="AB96" s="232"/>
      <c r="AC96" s="232"/>
      <c r="AD96" s="232"/>
      <c r="AE96" s="232"/>
      <c r="AF96" s="232"/>
      <c r="AG96" s="207">
        <f>'D1_06_1 - Stavební'!J32</f>
        <v>0</v>
      </c>
      <c r="AH96" s="208"/>
      <c r="AI96" s="208"/>
      <c r="AJ96" s="208"/>
      <c r="AK96" s="208"/>
      <c r="AL96" s="208"/>
      <c r="AM96" s="208"/>
      <c r="AN96" s="207">
        <f t="shared" si="0"/>
        <v>0</v>
      </c>
      <c r="AO96" s="208"/>
      <c r="AP96" s="208"/>
      <c r="AQ96" s="80" t="s">
        <v>85</v>
      </c>
      <c r="AR96" s="45"/>
      <c r="AS96" s="81">
        <v>0</v>
      </c>
      <c r="AT96" s="82">
        <f t="shared" si="1"/>
        <v>0</v>
      </c>
      <c r="AU96" s="83">
        <f>'D1_06_1 - Stavební'!P134</f>
        <v>712.00903999999991</v>
      </c>
      <c r="AV96" s="82">
        <f>'D1_06_1 - Stavební'!J35</f>
        <v>0</v>
      </c>
      <c r="AW96" s="82">
        <f>'D1_06_1 - Stavební'!J36</f>
        <v>0</v>
      </c>
      <c r="AX96" s="82">
        <f>'D1_06_1 - Stavební'!J37</f>
        <v>0</v>
      </c>
      <c r="AY96" s="82">
        <f>'D1_06_1 - Stavební'!J38</f>
        <v>0</v>
      </c>
      <c r="AZ96" s="82">
        <f>'D1_06_1 - Stavební'!F35</f>
        <v>0</v>
      </c>
      <c r="BA96" s="82">
        <f>'D1_06_1 - Stavební'!F36</f>
        <v>0</v>
      </c>
      <c r="BB96" s="82">
        <f>'D1_06_1 - Stavební'!F37</f>
        <v>0</v>
      </c>
      <c r="BC96" s="82">
        <f>'D1_06_1 - Stavební'!F38</f>
        <v>0</v>
      </c>
      <c r="BD96" s="84">
        <f>'D1_06_1 - Stavební'!F39</f>
        <v>0</v>
      </c>
      <c r="BT96" s="24" t="s">
        <v>81</v>
      </c>
      <c r="BV96" s="24" t="s">
        <v>74</v>
      </c>
      <c r="BW96" s="24" t="s">
        <v>86</v>
      </c>
      <c r="BX96" s="24" t="s">
        <v>80</v>
      </c>
      <c r="CL96" s="24" t="s">
        <v>1</v>
      </c>
    </row>
    <row r="97" spans="1:91" s="3" customFormat="1" ht="16.5" customHeight="1">
      <c r="A97" s="79" t="s">
        <v>82</v>
      </c>
      <c r="B97" s="45"/>
      <c r="C97" s="9"/>
      <c r="D97" s="9"/>
      <c r="E97" s="232" t="s">
        <v>87</v>
      </c>
      <c r="F97" s="232"/>
      <c r="G97" s="232"/>
      <c r="H97" s="232"/>
      <c r="I97" s="232"/>
      <c r="J97" s="9"/>
      <c r="K97" s="232" t="s">
        <v>88</v>
      </c>
      <c r="L97" s="232"/>
      <c r="M97" s="232"/>
      <c r="N97" s="232"/>
      <c r="O97" s="232"/>
      <c r="P97" s="232"/>
      <c r="Q97" s="232"/>
      <c r="R97" s="232"/>
      <c r="S97" s="232"/>
      <c r="T97" s="232"/>
      <c r="U97" s="232"/>
      <c r="V97" s="232"/>
      <c r="W97" s="232"/>
      <c r="X97" s="232"/>
      <c r="Y97" s="232"/>
      <c r="Z97" s="232"/>
      <c r="AA97" s="232"/>
      <c r="AB97" s="232"/>
      <c r="AC97" s="232"/>
      <c r="AD97" s="232"/>
      <c r="AE97" s="232"/>
      <c r="AF97" s="232"/>
      <c r="AG97" s="207">
        <f>'D1_06_4a - Vytápění '!J32</f>
        <v>0</v>
      </c>
      <c r="AH97" s="208"/>
      <c r="AI97" s="208"/>
      <c r="AJ97" s="208"/>
      <c r="AK97" s="208"/>
      <c r="AL97" s="208"/>
      <c r="AM97" s="208"/>
      <c r="AN97" s="207">
        <f t="shared" si="0"/>
        <v>0</v>
      </c>
      <c r="AO97" s="208"/>
      <c r="AP97" s="208"/>
      <c r="AQ97" s="80" t="s">
        <v>85</v>
      </c>
      <c r="AR97" s="45"/>
      <c r="AS97" s="81">
        <v>0</v>
      </c>
      <c r="AT97" s="82">
        <f t="shared" si="1"/>
        <v>0</v>
      </c>
      <c r="AU97" s="83">
        <f>'D1_06_4a - Vytápění '!P126</f>
        <v>186.25510600000001</v>
      </c>
      <c r="AV97" s="82">
        <f>'D1_06_4a - Vytápění '!J35</f>
        <v>0</v>
      </c>
      <c r="AW97" s="82">
        <f>'D1_06_4a - Vytápění '!J36</f>
        <v>0</v>
      </c>
      <c r="AX97" s="82">
        <f>'D1_06_4a - Vytápění '!J37</f>
        <v>0</v>
      </c>
      <c r="AY97" s="82">
        <f>'D1_06_4a - Vytápění '!J38</f>
        <v>0</v>
      </c>
      <c r="AZ97" s="82">
        <f>'D1_06_4a - Vytápění '!F35</f>
        <v>0</v>
      </c>
      <c r="BA97" s="82">
        <f>'D1_06_4a - Vytápění '!F36</f>
        <v>0</v>
      </c>
      <c r="BB97" s="82">
        <f>'D1_06_4a - Vytápění '!F37</f>
        <v>0</v>
      </c>
      <c r="BC97" s="82">
        <f>'D1_06_4a - Vytápění '!F38</f>
        <v>0</v>
      </c>
      <c r="BD97" s="84">
        <f>'D1_06_4a - Vytápění '!F39</f>
        <v>0</v>
      </c>
      <c r="BT97" s="24" t="s">
        <v>81</v>
      </c>
      <c r="BV97" s="24" t="s">
        <v>74</v>
      </c>
      <c r="BW97" s="24" t="s">
        <v>89</v>
      </c>
      <c r="BX97" s="24" t="s">
        <v>80</v>
      </c>
      <c r="CL97" s="24" t="s">
        <v>1</v>
      </c>
    </row>
    <row r="98" spans="1:91" s="3" customFormat="1" ht="16.5" customHeight="1">
      <c r="A98" s="79" t="s">
        <v>82</v>
      </c>
      <c r="B98" s="45"/>
      <c r="C98" s="9"/>
      <c r="D98" s="9"/>
      <c r="E98" s="232" t="s">
        <v>90</v>
      </c>
      <c r="F98" s="232"/>
      <c r="G98" s="232"/>
      <c r="H98" s="232"/>
      <c r="I98" s="232"/>
      <c r="J98" s="9"/>
      <c r="K98" s="232" t="s">
        <v>91</v>
      </c>
      <c r="L98" s="232"/>
      <c r="M98" s="232"/>
      <c r="N98" s="232"/>
      <c r="O98" s="232"/>
      <c r="P98" s="232"/>
      <c r="Q98" s="232"/>
      <c r="R98" s="232"/>
      <c r="S98" s="232"/>
      <c r="T98" s="232"/>
      <c r="U98" s="232"/>
      <c r="V98" s="232"/>
      <c r="W98" s="232"/>
      <c r="X98" s="232"/>
      <c r="Y98" s="232"/>
      <c r="Z98" s="232"/>
      <c r="AA98" s="232"/>
      <c r="AB98" s="232"/>
      <c r="AC98" s="232"/>
      <c r="AD98" s="232"/>
      <c r="AE98" s="232"/>
      <c r="AF98" s="232"/>
      <c r="AG98" s="207">
        <f>'D1_06_4d - Měření a regulace'!J32</f>
        <v>0</v>
      </c>
      <c r="AH98" s="208"/>
      <c r="AI98" s="208"/>
      <c r="AJ98" s="208"/>
      <c r="AK98" s="208"/>
      <c r="AL98" s="208"/>
      <c r="AM98" s="208"/>
      <c r="AN98" s="207">
        <f t="shared" si="0"/>
        <v>0</v>
      </c>
      <c r="AO98" s="208"/>
      <c r="AP98" s="208"/>
      <c r="AQ98" s="80" t="s">
        <v>85</v>
      </c>
      <c r="AR98" s="45"/>
      <c r="AS98" s="81">
        <v>0</v>
      </c>
      <c r="AT98" s="82">
        <f t="shared" si="1"/>
        <v>0</v>
      </c>
      <c r="AU98" s="83">
        <f>'D1_06_4d - Měření a regulace'!P123</f>
        <v>0</v>
      </c>
      <c r="AV98" s="82">
        <f>'D1_06_4d - Měření a regulace'!J35</f>
        <v>0</v>
      </c>
      <c r="AW98" s="82">
        <f>'D1_06_4d - Měření a regulace'!J36</f>
        <v>0</v>
      </c>
      <c r="AX98" s="82">
        <f>'D1_06_4d - Měření a regulace'!J37</f>
        <v>0</v>
      </c>
      <c r="AY98" s="82">
        <f>'D1_06_4d - Měření a regulace'!J38</f>
        <v>0</v>
      </c>
      <c r="AZ98" s="82">
        <f>'D1_06_4d - Měření a regulace'!F35</f>
        <v>0</v>
      </c>
      <c r="BA98" s="82">
        <f>'D1_06_4d - Měření a regulace'!F36</f>
        <v>0</v>
      </c>
      <c r="BB98" s="82">
        <f>'D1_06_4d - Měření a regulace'!F37</f>
        <v>0</v>
      </c>
      <c r="BC98" s="82">
        <f>'D1_06_4d - Měření a regulace'!F38</f>
        <v>0</v>
      </c>
      <c r="BD98" s="84">
        <f>'D1_06_4d - Měření a regulace'!F39</f>
        <v>0</v>
      </c>
      <c r="BT98" s="24" t="s">
        <v>81</v>
      </c>
      <c r="BV98" s="24" t="s">
        <v>74</v>
      </c>
      <c r="BW98" s="24" t="s">
        <v>92</v>
      </c>
      <c r="BX98" s="24" t="s">
        <v>80</v>
      </c>
      <c r="CL98" s="24" t="s">
        <v>1</v>
      </c>
    </row>
    <row r="99" spans="1:91" s="3" customFormat="1" ht="16.5" customHeight="1">
      <c r="A99" s="79" t="s">
        <v>82</v>
      </c>
      <c r="B99" s="45"/>
      <c r="C99" s="9"/>
      <c r="D99" s="9"/>
      <c r="E99" s="232" t="s">
        <v>93</v>
      </c>
      <c r="F99" s="232"/>
      <c r="G99" s="232"/>
      <c r="H99" s="232"/>
      <c r="I99" s="232"/>
      <c r="J99" s="9"/>
      <c r="K99" s="232" t="s">
        <v>94</v>
      </c>
      <c r="L99" s="232"/>
      <c r="M99" s="232"/>
      <c r="N99" s="232"/>
      <c r="O99" s="232"/>
      <c r="P99" s="232"/>
      <c r="Q99" s="232"/>
      <c r="R99" s="232"/>
      <c r="S99" s="232"/>
      <c r="T99" s="232"/>
      <c r="U99" s="232"/>
      <c r="V99" s="232"/>
      <c r="W99" s="232"/>
      <c r="X99" s="232"/>
      <c r="Y99" s="232"/>
      <c r="Z99" s="232"/>
      <c r="AA99" s="232"/>
      <c r="AB99" s="232"/>
      <c r="AC99" s="232"/>
      <c r="AD99" s="232"/>
      <c r="AE99" s="232"/>
      <c r="AF99" s="232"/>
      <c r="AG99" s="207">
        <f>'D1_01_4e - Zdravotně tech...'!J32</f>
        <v>0</v>
      </c>
      <c r="AH99" s="208"/>
      <c r="AI99" s="208"/>
      <c r="AJ99" s="208"/>
      <c r="AK99" s="208"/>
      <c r="AL99" s="208"/>
      <c r="AM99" s="208"/>
      <c r="AN99" s="207">
        <f t="shared" si="0"/>
        <v>0</v>
      </c>
      <c r="AO99" s="208"/>
      <c r="AP99" s="208"/>
      <c r="AQ99" s="80" t="s">
        <v>85</v>
      </c>
      <c r="AR99" s="45"/>
      <c r="AS99" s="81">
        <v>0</v>
      </c>
      <c r="AT99" s="82">
        <f t="shared" si="1"/>
        <v>0</v>
      </c>
      <c r="AU99" s="83">
        <f>'D1_01_4e - Zdravotně tech...'!P125</f>
        <v>218.93400000000003</v>
      </c>
      <c r="AV99" s="82">
        <f>'D1_01_4e - Zdravotně tech...'!J35</f>
        <v>0</v>
      </c>
      <c r="AW99" s="82">
        <f>'D1_01_4e - Zdravotně tech...'!J36</f>
        <v>0</v>
      </c>
      <c r="AX99" s="82">
        <f>'D1_01_4e - Zdravotně tech...'!J37</f>
        <v>0</v>
      </c>
      <c r="AY99" s="82">
        <f>'D1_01_4e - Zdravotně tech...'!J38</f>
        <v>0</v>
      </c>
      <c r="AZ99" s="82">
        <f>'D1_01_4e - Zdravotně tech...'!F35</f>
        <v>0</v>
      </c>
      <c r="BA99" s="82">
        <f>'D1_01_4e - Zdravotně tech...'!F36</f>
        <v>0</v>
      </c>
      <c r="BB99" s="82">
        <f>'D1_01_4e - Zdravotně tech...'!F37</f>
        <v>0</v>
      </c>
      <c r="BC99" s="82">
        <f>'D1_01_4e - Zdravotně tech...'!F38</f>
        <v>0</v>
      </c>
      <c r="BD99" s="84">
        <f>'D1_01_4e - Zdravotně tech...'!F39</f>
        <v>0</v>
      </c>
      <c r="BT99" s="24" t="s">
        <v>81</v>
      </c>
      <c r="BV99" s="24" t="s">
        <v>74</v>
      </c>
      <c r="BW99" s="24" t="s">
        <v>95</v>
      </c>
      <c r="BX99" s="24" t="s">
        <v>80</v>
      </c>
      <c r="CL99" s="24" t="s">
        <v>1</v>
      </c>
    </row>
    <row r="100" spans="1:91" s="3" customFormat="1" ht="16.5" customHeight="1">
      <c r="A100" s="79" t="s">
        <v>82</v>
      </c>
      <c r="B100" s="45"/>
      <c r="C100" s="9"/>
      <c r="D100" s="9"/>
      <c r="E100" s="232" t="s">
        <v>96</v>
      </c>
      <c r="F100" s="232"/>
      <c r="G100" s="232"/>
      <c r="H100" s="232"/>
      <c r="I100" s="232"/>
      <c r="J100" s="9"/>
      <c r="K100" s="232" t="s">
        <v>97</v>
      </c>
      <c r="L100" s="232"/>
      <c r="M100" s="232"/>
      <c r="N100" s="232"/>
      <c r="O100" s="232"/>
      <c r="P100" s="232"/>
      <c r="Q100" s="232"/>
      <c r="R100" s="232"/>
      <c r="S100" s="232"/>
      <c r="T100" s="232"/>
      <c r="U100" s="232"/>
      <c r="V100" s="232"/>
      <c r="W100" s="232"/>
      <c r="X100" s="232"/>
      <c r="Y100" s="232"/>
      <c r="Z100" s="232"/>
      <c r="AA100" s="232"/>
      <c r="AB100" s="232"/>
      <c r="AC100" s="232"/>
      <c r="AD100" s="232"/>
      <c r="AE100" s="232"/>
      <c r="AF100" s="232"/>
      <c r="AG100" s="207">
        <f>'D1_06_4g - Silnoproudá el...'!J32</f>
        <v>0</v>
      </c>
      <c r="AH100" s="208"/>
      <c r="AI100" s="208"/>
      <c r="AJ100" s="208"/>
      <c r="AK100" s="208"/>
      <c r="AL100" s="208"/>
      <c r="AM100" s="208"/>
      <c r="AN100" s="207">
        <f t="shared" si="0"/>
        <v>0</v>
      </c>
      <c r="AO100" s="208"/>
      <c r="AP100" s="208"/>
      <c r="AQ100" s="80" t="s">
        <v>85</v>
      </c>
      <c r="AR100" s="45"/>
      <c r="AS100" s="81">
        <v>0</v>
      </c>
      <c r="AT100" s="82">
        <f t="shared" si="1"/>
        <v>0</v>
      </c>
      <c r="AU100" s="83">
        <f>'D1_06_4g - Silnoproudá el...'!P123</f>
        <v>61.259399999999999</v>
      </c>
      <c r="AV100" s="82">
        <f>'D1_06_4g - Silnoproudá el...'!J35</f>
        <v>0</v>
      </c>
      <c r="AW100" s="82">
        <f>'D1_06_4g - Silnoproudá el...'!J36</f>
        <v>0</v>
      </c>
      <c r="AX100" s="82">
        <f>'D1_06_4g - Silnoproudá el...'!J37</f>
        <v>0</v>
      </c>
      <c r="AY100" s="82">
        <f>'D1_06_4g - Silnoproudá el...'!J38</f>
        <v>0</v>
      </c>
      <c r="AZ100" s="82">
        <f>'D1_06_4g - Silnoproudá el...'!F35</f>
        <v>0</v>
      </c>
      <c r="BA100" s="82">
        <f>'D1_06_4g - Silnoproudá el...'!F36</f>
        <v>0</v>
      </c>
      <c r="BB100" s="82">
        <f>'D1_06_4g - Silnoproudá el...'!F37</f>
        <v>0</v>
      </c>
      <c r="BC100" s="82">
        <f>'D1_06_4g - Silnoproudá el...'!F38</f>
        <v>0</v>
      </c>
      <c r="BD100" s="84">
        <f>'D1_06_4g - Silnoproudá el...'!F39</f>
        <v>0</v>
      </c>
      <c r="BT100" s="24" t="s">
        <v>81</v>
      </c>
      <c r="BV100" s="24" t="s">
        <v>74</v>
      </c>
      <c r="BW100" s="24" t="s">
        <v>98</v>
      </c>
      <c r="BX100" s="24" t="s">
        <v>80</v>
      </c>
      <c r="CL100" s="24" t="s">
        <v>1</v>
      </c>
    </row>
    <row r="101" spans="1:91" s="6" customFormat="1" ht="24.75" customHeight="1">
      <c r="B101" s="70"/>
      <c r="C101" s="71"/>
      <c r="D101" s="220" t="s">
        <v>99</v>
      </c>
      <c r="E101" s="220"/>
      <c r="F101" s="220"/>
      <c r="G101" s="220"/>
      <c r="H101" s="220"/>
      <c r="I101" s="72"/>
      <c r="J101" s="220" t="s">
        <v>100</v>
      </c>
      <c r="K101" s="220"/>
      <c r="L101" s="220"/>
      <c r="M101" s="220"/>
      <c r="N101" s="220"/>
      <c r="O101" s="220"/>
      <c r="P101" s="220"/>
      <c r="Q101" s="220"/>
      <c r="R101" s="220"/>
      <c r="S101" s="220"/>
      <c r="T101" s="220"/>
      <c r="U101" s="220"/>
      <c r="V101" s="220"/>
      <c r="W101" s="220"/>
      <c r="X101" s="220"/>
      <c r="Y101" s="220"/>
      <c r="Z101" s="220"/>
      <c r="AA101" s="220"/>
      <c r="AB101" s="220"/>
      <c r="AC101" s="220"/>
      <c r="AD101" s="220"/>
      <c r="AE101" s="220"/>
      <c r="AF101" s="220"/>
      <c r="AG101" s="209">
        <f>ROUND(AG102,2)</f>
        <v>0</v>
      </c>
      <c r="AH101" s="197"/>
      <c r="AI101" s="197"/>
      <c r="AJ101" s="197"/>
      <c r="AK101" s="197"/>
      <c r="AL101" s="197"/>
      <c r="AM101" s="197"/>
      <c r="AN101" s="196">
        <f t="shared" si="0"/>
        <v>0</v>
      </c>
      <c r="AO101" s="197"/>
      <c r="AP101" s="197"/>
      <c r="AQ101" s="73" t="s">
        <v>78</v>
      </c>
      <c r="AR101" s="70"/>
      <c r="AS101" s="74">
        <f>ROUND(AS102,2)</f>
        <v>0</v>
      </c>
      <c r="AT101" s="75">
        <f t="shared" si="1"/>
        <v>0</v>
      </c>
      <c r="AU101" s="76">
        <f>ROUND(AU102,5)</f>
        <v>0</v>
      </c>
      <c r="AV101" s="75">
        <f>ROUND(AZ101*L29,2)</f>
        <v>0</v>
      </c>
      <c r="AW101" s="75">
        <f>ROUND(BA101*L30,2)</f>
        <v>0</v>
      </c>
      <c r="AX101" s="75">
        <f>ROUND(BB101*L29,2)</f>
        <v>0</v>
      </c>
      <c r="AY101" s="75">
        <f>ROUND(BC101*L30,2)</f>
        <v>0</v>
      </c>
      <c r="AZ101" s="75">
        <f>ROUND(AZ102,2)</f>
        <v>0</v>
      </c>
      <c r="BA101" s="75">
        <f>ROUND(BA102,2)</f>
        <v>0</v>
      </c>
      <c r="BB101" s="75">
        <f>ROUND(BB102,2)</f>
        <v>0</v>
      </c>
      <c r="BC101" s="75">
        <f>ROUND(BC102,2)</f>
        <v>0</v>
      </c>
      <c r="BD101" s="77">
        <f>ROUND(BD102,2)</f>
        <v>0</v>
      </c>
      <c r="BS101" s="78" t="s">
        <v>71</v>
      </c>
      <c r="BT101" s="78" t="s">
        <v>79</v>
      </c>
      <c r="BU101" s="78" t="s">
        <v>73</v>
      </c>
      <c r="BV101" s="78" t="s">
        <v>74</v>
      </c>
      <c r="BW101" s="78" t="s">
        <v>101</v>
      </c>
      <c r="BX101" s="78" t="s">
        <v>4</v>
      </c>
      <c r="CL101" s="78" t="s">
        <v>1</v>
      </c>
      <c r="CM101" s="78" t="s">
        <v>81</v>
      </c>
    </row>
    <row r="102" spans="1:91" s="3" customFormat="1" ht="16.5" customHeight="1">
      <c r="A102" s="79" t="s">
        <v>82</v>
      </c>
      <c r="B102" s="45"/>
      <c r="C102" s="9"/>
      <c r="D102" s="9"/>
      <c r="E102" s="232" t="s">
        <v>102</v>
      </c>
      <c r="F102" s="232"/>
      <c r="G102" s="232"/>
      <c r="H102" s="232"/>
      <c r="I102" s="232"/>
      <c r="J102" s="9"/>
      <c r="K102" s="232" t="s">
        <v>103</v>
      </c>
      <c r="L102" s="232"/>
      <c r="M102" s="232"/>
      <c r="N102" s="232"/>
      <c r="O102" s="232"/>
      <c r="P102" s="232"/>
      <c r="Q102" s="232"/>
      <c r="R102" s="232"/>
      <c r="S102" s="232"/>
      <c r="T102" s="232"/>
      <c r="U102" s="232"/>
      <c r="V102" s="232"/>
      <c r="W102" s="232"/>
      <c r="X102" s="232"/>
      <c r="Y102" s="232"/>
      <c r="Z102" s="232"/>
      <c r="AA102" s="232"/>
      <c r="AB102" s="232"/>
      <c r="AC102" s="232"/>
      <c r="AD102" s="232"/>
      <c r="AE102" s="232"/>
      <c r="AF102" s="232"/>
      <c r="AG102" s="207">
        <f>'D1_13_4h - Slaboproudá el...'!J32</f>
        <v>0</v>
      </c>
      <c r="AH102" s="208"/>
      <c r="AI102" s="208"/>
      <c r="AJ102" s="208"/>
      <c r="AK102" s="208"/>
      <c r="AL102" s="208"/>
      <c r="AM102" s="208"/>
      <c r="AN102" s="207">
        <f t="shared" si="0"/>
        <v>0</v>
      </c>
      <c r="AO102" s="208"/>
      <c r="AP102" s="208"/>
      <c r="AQ102" s="80" t="s">
        <v>85</v>
      </c>
      <c r="AR102" s="45"/>
      <c r="AS102" s="81">
        <v>0</v>
      </c>
      <c r="AT102" s="82">
        <f t="shared" si="1"/>
        <v>0</v>
      </c>
      <c r="AU102" s="83">
        <f>'D1_13_4h - Slaboproudá el...'!P122</f>
        <v>0</v>
      </c>
      <c r="AV102" s="82">
        <f>'D1_13_4h - Slaboproudá el...'!J35</f>
        <v>0</v>
      </c>
      <c r="AW102" s="82">
        <f>'D1_13_4h - Slaboproudá el...'!J36</f>
        <v>0</v>
      </c>
      <c r="AX102" s="82">
        <f>'D1_13_4h - Slaboproudá el...'!J37</f>
        <v>0</v>
      </c>
      <c r="AY102" s="82">
        <f>'D1_13_4h - Slaboproudá el...'!J38</f>
        <v>0</v>
      </c>
      <c r="AZ102" s="82">
        <f>'D1_13_4h - Slaboproudá el...'!F35</f>
        <v>0</v>
      </c>
      <c r="BA102" s="82">
        <f>'D1_13_4h - Slaboproudá el...'!F36</f>
        <v>0</v>
      </c>
      <c r="BB102" s="82">
        <f>'D1_13_4h - Slaboproudá el...'!F37</f>
        <v>0</v>
      </c>
      <c r="BC102" s="82">
        <f>'D1_13_4h - Slaboproudá el...'!F38</f>
        <v>0</v>
      </c>
      <c r="BD102" s="84">
        <f>'D1_13_4h - Slaboproudá el...'!F39</f>
        <v>0</v>
      </c>
      <c r="BT102" s="24" t="s">
        <v>81</v>
      </c>
      <c r="BV102" s="24" t="s">
        <v>74</v>
      </c>
      <c r="BW102" s="24" t="s">
        <v>104</v>
      </c>
      <c r="BX102" s="24" t="s">
        <v>101</v>
      </c>
      <c r="CL102" s="24" t="s">
        <v>1</v>
      </c>
    </row>
    <row r="103" spans="1:91" s="6" customFormat="1" ht="16.5" customHeight="1">
      <c r="A103" s="79" t="s">
        <v>82</v>
      </c>
      <c r="B103" s="70"/>
      <c r="C103" s="71"/>
      <c r="D103" s="220" t="s">
        <v>105</v>
      </c>
      <c r="E103" s="220"/>
      <c r="F103" s="220"/>
      <c r="G103" s="220"/>
      <c r="H103" s="220"/>
      <c r="I103" s="72"/>
      <c r="J103" s="220" t="s">
        <v>106</v>
      </c>
      <c r="K103" s="220"/>
      <c r="L103" s="220"/>
      <c r="M103" s="220"/>
      <c r="N103" s="220"/>
      <c r="O103" s="220"/>
      <c r="P103" s="220"/>
      <c r="Q103" s="220"/>
      <c r="R103" s="220"/>
      <c r="S103" s="220"/>
      <c r="T103" s="220"/>
      <c r="U103" s="220"/>
      <c r="V103" s="220"/>
      <c r="W103" s="220"/>
      <c r="X103" s="220"/>
      <c r="Y103" s="220"/>
      <c r="Z103" s="220"/>
      <c r="AA103" s="220"/>
      <c r="AB103" s="220"/>
      <c r="AC103" s="220"/>
      <c r="AD103" s="220"/>
      <c r="AE103" s="220"/>
      <c r="AF103" s="220"/>
      <c r="AG103" s="196">
        <f>'D2_01 - Příprava území'!J30</f>
        <v>0</v>
      </c>
      <c r="AH103" s="197"/>
      <c r="AI103" s="197"/>
      <c r="AJ103" s="197"/>
      <c r="AK103" s="197"/>
      <c r="AL103" s="197"/>
      <c r="AM103" s="197"/>
      <c r="AN103" s="196">
        <f t="shared" si="0"/>
        <v>0</v>
      </c>
      <c r="AO103" s="197"/>
      <c r="AP103" s="197"/>
      <c r="AQ103" s="73" t="s">
        <v>78</v>
      </c>
      <c r="AR103" s="70"/>
      <c r="AS103" s="74">
        <v>0</v>
      </c>
      <c r="AT103" s="75">
        <f t="shared" si="1"/>
        <v>0</v>
      </c>
      <c r="AU103" s="76">
        <f>'D2_01 - Příprava území'!P120</f>
        <v>37.611999999999995</v>
      </c>
      <c r="AV103" s="75">
        <f>'D2_01 - Příprava území'!J33</f>
        <v>0</v>
      </c>
      <c r="AW103" s="75">
        <f>'D2_01 - Příprava území'!J34</f>
        <v>0</v>
      </c>
      <c r="AX103" s="75">
        <f>'D2_01 - Příprava území'!J35</f>
        <v>0</v>
      </c>
      <c r="AY103" s="75">
        <f>'D2_01 - Příprava území'!J36</f>
        <v>0</v>
      </c>
      <c r="AZ103" s="75">
        <f>'D2_01 - Příprava území'!F33</f>
        <v>0</v>
      </c>
      <c r="BA103" s="75">
        <f>'D2_01 - Příprava území'!F34</f>
        <v>0</v>
      </c>
      <c r="BB103" s="75">
        <f>'D2_01 - Příprava území'!F35</f>
        <v>0</v>
      </c>
      <c r="BC103" s="75">
        <f>'D2_01 - Příprava území'!F36</f>
        <v>0</v>
      </c>
      <c r="BD103" s="77">
        <f>'D2_01 - Příprava území'!F37</f>
        <v>0</v>
      </c>
      <c r="BT103" s="78" t="s">
        <v>79</v>
      </c>
      <c r="BV103" s="78" t="s">
        <v>74</v>
      </c>
      <c r="BW103" s="78" t="s">
        <v>107</v>
      </c>
      <c r="BX103" s="78" t="s">
        <v>4</v>
      </c>
      <c r="CL103" s="78" t="s">
        <v>1</v>
      </c>
      <c r="CM103" s="78" t="s">
        <v>81</v>
      </c>
    </row>
    <row r="104" spans="1:91" s="6" customFormat="1" ht="16.5" customHeight="1">
      <c r="A104" s="79" t="s">
        <v>82</v>
      </c>
      <c r="B104" s="70"/>
      <c r="C104" s="71"/>
      <c r="D104" s="220" t="s">
        <v>108</v>
      </c>
      <c r="E104" s="220"/>
      <c r="F104" s="220"/>
      <c r="G104" s="220"/>
      <c r="H104" s="220"/>
      <c r="I104" s="72"/>
      <c r="J104" s="220" t="s">
        <v>109</v>
      </c>
      <c r="K104" s="220"/>
      <c r="L104" s="220"/>
      <c r="M104" s="220"/>
      <c r="N104" s="220"/>
      <c r="O104" s="220"/>
      <c r="P104" s="220"/>
      <c r="Q104" s="220"/>
      <c r="R104" s="220"/>
      <c r="S104" s="220"/>
      <c r="T104" s="220"/>
      <c r="U104" s="220"/>
      <c r="V104" s="220"/>
      <c r="W104" s="220"/>
      <c r="X104" s="220"/>
      <c r="Y104" s="220"/>
      <c r="Z104" s="220"/>
      <c r="AA104" s="220"/>
      <c r="AB104" s="220"/>
      <c r="AC104" s="220"/>
      <c r="AD104" s="220"/>
      <c r="AE104" s="220"/>
      <c r="AF104" s="220"/>
      <c r="AG104" s="196">
        <f>'D2_02 - Komunikace'!J30</f>
        <v>0</v>
      </c>
      <c r="AH104" s="197"/>
      <c r="AI104" s="197"/>
      <c r="AJ104" s="197"/>
      <c r="AK104" s="197"/>
      <c r="AL104" s="197"/>
      <c r="AM104" s="197"/>
      <c r="AN104" s="196">
        <f t="shared" si="0"/>
        <v>0</v>
      </c>
      <c r="AO104" s="197"/>
      <c r="AP104" s="197"/>
      <c r="AQ104" s="73" t="s">
        <v>78</v>
      </c>
      <c r="AR104" s="70"/>
      <c r="AS104" s="74">
        <v>0</v>
      </c>
      <c r="AT104" s="75">
        <f t="shared" si="1"/>
        <v>0</v>
      </c>
      <c r="AU104" s="76">
        <f>'D2_02 - Komunikace'!P122</f>
        <v>12.505786000000001</v>
      </c>
      <c r="AV104" s="75">
        <f>'D2_02 - Komunikace'!J33</f>
        <v>0</v>
      </c>
      <c r="AW104" s="75">
        <f>'D2_02 - Komunikace'!J34</f>
        <v>0</v>
      </c>
      <c r="AX104" s="75">
        <f>'D2_02 - Komunikace'!J35</f>
        <v>0</v>
      </c>
      <c r="AY104" s="75">
        <f>'D2_02 - Komunikace'!J36</f>
        <v>0</v>
      </c>
      <c r="AZ104" s="75">
        <f>'D2_02 - Komunikace'!F33</f>
        <v>0</v>
      </c>
      <c r="BA104" s="75">
        <f>'D2_02 - Komunikace'!F34</f>
        <v>0</v>
      </c>
      <c r="BB104" s="75">
        <f>'D2_02 - Komunikace'!F35</f>
        <v>0</v>
      </c>
      <c r="BC104" s="75">
        <f>'D2_02 - Komunikace'!F36</f>
        <v>0</v>
      </c>
      <c r="BD104" s="77">
        <f>'D2_02 - Komunikace'!F37</f>
        <v>0</v>
      </c>
      <c r="BT104" s="78" t="s">
        <v>79</v>
      </c>
      <c r="BV104" s="78" t="s">
        <v>74</v>
      </c>
      <c r="BW104" s="78" t="s">
        <v>110</v>
      </c>
      <c r="BX104" s="78" t="s">
        <v>4</v>
      </c>
      <c r="CL104" s="78" t="s">
        <v>1</v>
      </c>
      <c r="CM104" s="78" t="s">
        <v>81</v>
      </c>
    </row>
    <row r="105" spans="1:91" s="6" customFormat="1" ht="16.5" customHeight="1">
      <c r="A105" s="79" t="s">
        <v>82</v>
      </c>
      <c r="B105" s="70"/>
      <c r="C105" s="71"/>
      <c r="D105" s="220" t="s">
        <v>111</v>
      </c>
      <c r="E105" s="220"/>
      <c r="F105" s="220"/>
      <c r="G105" s="220"/>
      <c r="H105" s="220"/>
      <c r="I105" s="72"/>
      <c r="J105" s="220" t="s">
        <v>112</v>
      </c>
      <c r="K105" s="220"/>
      <c r="L105" s="220"/>
      <c r="M105" s="220"/>
      <c r="N105" s="220"/>
      <c r="O105" s="220"/>
      <c r="P105" s="220"/>
      <c r="Q105" s="220"/>
      <c r="R105" s="220"/>
      <c r="S105" s="220"/>
      <c r="T105" s="220"/>
      <c r="U105" s="220"/>
      <c r="V105" s="220"/>
      <c r="W105" s="220"/>
      <c r="X105" s="220"/>
      <c r="Y105" s="220"/>
      <c r="Z105" s="220"/>
      <c r="AA105" s="220"/>
      <c r="AB105" s="220"/>
      <c r="AC105" s="220"/>
      <c r="AD105" s="220"/>
      <c r="AE105" s="220"/>
      <c r="AF105" s="220"/>
      <c r="AG105" s="196">
        <f>'D2_36 - Přeložky optickýc...'!J30</f>
        <v>0</v>
      </c>
      <c r="AH105" s="197"/>
      <c r="AI105" s="197"/>
      <c r="AJ105" s="197"/>
      <c r="AK105" s="197"/>
      <c r="AL105" s="197"/>
      <c r="AM105" s="197"/>
      <c r="AN105" s="196">
        <f t="shared" si="0"/>
        <v>0</v>
      </c>
      <c r="AO105" s="197"/>
      <c r="AP105" s="197"/>
      <c r="AQ105" s="73" t="s">
        <v>78</v>
      </c>
      <c r="AR105" s="70"/>
      <c r="AS105" s="74">
        <v>0</v>
      </c>
      <c r="AT105" s="75">
        <f t="shared" si="1"/>
        <v>0</v>
      </c>
      <c r="AU105" s="76">
        <f>'D2_36 - Přeložky optickýc...'!P116</f>
        <v>0</v>
      </c>
      <c r="AV105" s="75">
        <f>'D2_36 - Přeložky optickýc...'!J33</f>
        <v>0</v>
      </c>
      <c r="AW105" s="75">
        <f>'D2_36 - Přeložky optickýc...'!J34</f>
        <v>0</v>
      </c>
      <c r="AX105" s="75">
        <f>'D2_36 - Přeložky optickýc...'!J35</f>
        <v>0</v>
      </c>
      <c r="AY105" s="75">
        <f>'D2_36 - Přeložky optickýc...'!J36</f>
        <v>0</v>
      </c>
      <c r="AZ105" s="75">
        <f>'D2_36 - Přeložky optickýc...'!F33</f>
        <v>0</v>
      </c>
      <c r="BA105" s="75">
        <f>'D2_36 - Přeložky optickýc...'!F34</f>
        <v>0</v>
      </c>
      <c r="BB105" s="75">
        <f>'D2_36 - Přeložky optickýc...'!F35</f>
        <v>0</v>
      </c>
      <c r="BC105" s="75">
        <f>'D2_36 - Přeložky optickýc...'!F36</f>
        <v>0</v>
      </c>
      <c r="BD105" s="77">
        <f>'D2_36 - Přeložky optickýc...'!F37</f>
        <v>0</v>
      </c>
      <c r="BT105" s="78" t="s">
        <v>79</v>
      </c>
      <c r="BV105" s="78" t="s">
        <v>74</v>
      </c>
      <c r="BW105" s="78" t="s">
        <v>113</v>
      </c>
      <c r="BX105" s="78" t="s">
        <v>4</v>
      </c>
      <c r="CL105" s="78" t="s">
        <v>1</v>
      </c>
      <c r="CM105" s="78" t="s">
        <v>81</v>
      </c>
    </row>
    <row r="106" spans="1:91" s="6" customFormat="1" ht="16.5" customHeight="1">
      <c r="A106" s="79" t="s">
        <v>82</v>
      </c>
      <c r="B106" s="70"/>
      <c r="C106" s="71"/>
      <c r="D106" s="220" t="s">
        <v>114</v>
      </c>
      <c r="E106" s="220"/>
      <c r="F106" s="220"/>
      <c r="G106" s="220"/>
      <c r="H106" s="220"/>
      <c r="I106" s="72"/>
      <c r="J106" s="220" t="s">
        <v>115</v>
      </c>
      <c r="K106" s="220"/>
      <c r="L106" s="220"/>
      <c r="M106" s="220"/>
      <c r="N106" s="220"/>
      <c r="O106" s="220"/>
      <c r="P106" s="220"/>
      <c r="Q106" s="220"/>
      <c r="R106" s="220"/>
      <c r="S106" s="220"/>
      <c r="T106" s="220"/>
      <c r="U106" s="220"/>
      <c r="V106" s="220"/>
      <c r="W106" s="220"/>
      <c r="X106" s="220"/>
      <c r="Y106" s="220"/>
      <c r="Z106" s="220"/>
      <c r="AA106" s="220"/>
      <c r="AB106" s="220"/>
      <c r="AC106" s="220"/>
      <c r="AD106" s="220"/>
      <c r="AE106" s="220"/>
      <c r="AF106" s="220"/>
      <c r="AG106" s="196">
        <f>'D2_41 - Přeložky a přípoj...'!J30</f>
        <v>0</v>
      </c>
      <c r="AH106" s="197"/>
      <c r="AI106" s="197"/>
      <c r="AJ106" s="197"/>
      <c r="AK106" s="197"/>
      <c r="AL106" s="197"/>
      <c r="AM106" s="197"/>
      <c r="AN106" s="196">
        <f t="shared" si="0"/>
        <v>0</v>
      </c>
      <c r="AO106" s="197"/>
      <c r="AP106" s="197"/>
      <c r="AQ106" s="73" t="s">
        <v>78</v>
      </c>
      <c r="AR106" s="70"/>
      <c r="AS106" s="74">
        <v>0</v>
      </c>
      <c r="AT106" s="75">
        <f t="shared" si="1"/>
        <v>0</v>
      </c>
      <c r="AU106" s="76">
        <f>'D2_41 - Přeložky a přípoj...'!P116</f>
        <v>0</v>
      </c>
      <c r="AV106" s="75">
        <f>'D2_41 - Přeložky a přípoj...'!J33</f>
        <v>0</v>
      </c>
      <c r="AW106" s="75">
        <f>'D2_41 - Přeložky a přípoj...'!J34</f>
        <v>0</v>
      </c>
      <c r="AX106" s="75">
        <f>'D2_41 - Přeložky a přípoj...'!J35</f>
        <v>0</v>
      </c>
      <c r="AY106" s="75">
        <f>'D2_41 - Přeložky a přípoj...'!J36</f>
        <v>0</v>
      </c>
      <c r="AZ106" s="75">
        <f>'D2_41 - Přeložky a přípoj...'!F33</f>
        <v>0</v>
      </c>
      <c r="BA106" s="75">
        <f>'D2_41 - Přeložky a přípoj...'!F34</f>
        <v>0</v>
      </c>
      <c r="BB106" s="75">
        <f>'D2_41 - Přeložky a přípoj...'!F35</f>
        <v>0</v>
      </c>
      <c r="BC106" s="75">
        <f>'D2_41 - Přeložky a přípoj...'!F36</f>
        <v>0</v>
      </c>
      <c r="BD106" s="77">
        <f>'D2_41 - Přeložky a přípoj...'!F37</f>
        <v>0</v>
      </c>
      <c r="BT106" s="78" t="s">
        <v>79</v>
      </c>
      <c r="BV106" s="78" t="s">
        <v>74</v>
      </c>
      <c r="BW106" s="78" t="s">
        <v>116</v>
      </c>
      <c r="BX106" s="78" t="s">
        <v>4</v>
      </c>
      <c r="CL106" s="78" t="s">
        <v>1</v>
      </c>
      <c r="CM106" s="78" t="s">
        <v>81</v>
      </c>
    </row>
    <row r="107" spans="1:91" s="6" customFormat="1" ht="16.5" customHeight="1">
      <c r="A107" s="79" t="s">
        <v>82</v>
      </c>
      <c r="B107" s="70"/>
      <c r="C107" s="71"/>
      <c r="D107" s="220" t="s">
        <v>117</v>
      </c>
      <c r="E107" s="220"/>
      <c r="F107" s="220"/>
      <c r="G107" s="220"/>
      <c r="H107" s="220"/>
      <c r="I107" s="72"/>
      <c r="J107" s="220" t="s">
        <v>118</v>
      </c>
      <c r="K107" s="220"/>
      <c r="L107" s="220"/>
      <c r="M107" s="220"/>
      <c r="N107" s="220"/>
      <c r="O107" s="220"/>
      <c r="P107" s="220"/>
      <c r="Q107" s="220"/>
      <c r="R107" s="220"/>
      <c r="S107" s="220"/>
      <c r="T107" s="220"/>
      <c r="U107" s="220"/>
      <c r="V107" s="220"/>
      <c r="W107" s="220"/>
      <c r="X107" s="220"/>
      <c r="Y107" s="220"/>
      <c r="Z107" s="220"/>
      <c r="AA107" s="220"/>
      <c r="AB107" s="220"/>
      <c r="AC107" s="220"/>
      <c r="AD107" s="220"/>
      <c r="AE107" s="220"/>
      <c r="AF107" s="220"/>
      <c r="AG107" s="196">
        <f>'VRN - Vedlejší rozpočtové...'!J30</f>
        <v>0</v>
      </c>
      <c r="AH107" s="197"/>
      <c r="AI107" s="197"/>
      <c r="AJ107" s="197"/>
      <c r="AK107" s="197"/>
      <c r="AL107" s="197"/>
      <c r="AM107" s="197"/>
      <c r="AN107" s="196">
        <f t="shared" si="0"/>
        <v>0</v>
      </c>
      <c r="AO107" s="197"/>
      <c r="AP107" s="197"/>
      <c r="AQ107" s="73" t="s">
        <v>78</v>
      </c>
      <c r="AR107" s="70"/>
      <c r="AS107" s="85">
        <v>0</v>
      </c>
      <c r="AT107" s="86">
        <f t="shared" si="1"/>
        <v>0</v>
      </c>
      <c r="AU107" s="87">
        <f>'VRN - Vedlejší rozpočtové...'!P123</f>
        <v>0</v>
      </c>
      <c r="AV107" s="86">
        <f>'VRN - Vedlejší rozpočtové...'!J33</f>
        <v>0</v>
      </c>
      <c r="AW107" s="86">
        <f>'VRN - Vedlejší rozpočtové...'!J34</f>
        <v>0</v>
      </c>
      <c r="AX107" s="86">
        <f>'VRN - Vedlejší rozpočtové...'!J35</f>
        <v>0</v>
      </c>
      <c r="AY107" s="86">
        <f>'VRN - Vedlejší rozpočtové...'!J36</f>
        <v>0</v>
      </c>
      <c r="AZ107" s="86">
        <f>'VRN - Vedlejší rozpočtové...'!F33</f>
        <v>0</v>
      </c>
      <c r="BA107" s="86">
        <f>'VRN - Vedlejší rozpočtové...'!F34</f>
        <v>0</v>
      </c>
      <c r="BB107" s="86">
        <f>'VRN - Vedlejší rozpočtové...'!F35</f>
        <v>0</v>
      </c>
      <c r="BC107" s="86">
        <f>'VRN - Vedlejší rozpočtové...'!F36</f>
        <v>0</v>
      </c>
      <c r="BD107" s="88">
        <f>'VRN - Vedlejší rozpočtové...'!F37</f>
        <v>0</v>
      </c>
      <c r="BT107" s="78" t="s">
        <v>79</v>
      </c>
      <c r="BV107" s="78" t="s">
        <v>74</v>
      </c>
      <c r="BW107" s="78" t="s">
        <v>119</v>
      </c>
      <c r="BX107" s="78" t="s">
        <v>4</v>
      </c>
      <c r="CL107" s="78" t="s">
        <v>1</v>
      </c>
      <c r="CM107" s="78" t="s">
        <v>81</v>
      </c>
    </row>
    <row r="108" spans="1:91" s="1" customFormat="1" ht="30" customHeight="1">
      <c r="B108" s="29"/>
      <c r="AR108" s="29"/>
    </row>
    <row r="109" spans="1:91" s="1" customFormat="1" ht="6.95" customHeight="1">
      <c r="B109" s="41"/>
      <c r="C109" s="42"/>
      <c r="D109" s="42"/>
      <c r="E109" s="42"/>
      <c r="F109" s="42"/>
      <c r="G109" s="42"/>
      <c r="H109" s="42"/>
      <c r="I109" s="42"/>
      <c r="J109" s="42"/>
      <c r="K109" s="42"/>
      <c r="L109" s="42"/>
      <c r="M109" s="42"/>
      <c r="N109" s="42"/>
      <c r="O109" s="42"/>
      <c r="P109" s="42"/>
      <c r="Q109" s="42"/>
      <c r="R109" s="42"/>
      <c r="S109" s="42"/>
      <c r="T109" s="42"/>
      <c r="U109" s="42"/>
      <c r="V109" s="42"/>
      <c r="W109" s="42"/>
      <c r="X109" s="42"/>
      <c r="Y109" s="42"/>
      <c r="Z109" s="42"/>
      <c r="AA109" s="42"/>
      <c r="AB109" s="42"/>
      <c r="AC109" s="42"/>
      <c r="AD109" s="42"/>
      <c r="AE109" s="42"/>
      <c r="AF109" s="42"/>
      <c r="AG109" s="42"/>
      <c r="AH109" s="42"/>
      <c r="AI109" s="42"/>
      <c r="AJ109" s="42"/>
      <c r="AK109" s="42"/>
      <c r="AL109" s="42"/>
      <c r="AM109" s="42"/>
      <c r="AN109" s="42"/>
      <c r="AO109" s="42"/>
      <c r="AP109" s="42"/>
      <c r="AQ109" s="42"/>
      <c r="AR109" s="29"/>
    </row>
  </sheetData>
  <mergeCells count="88">
    <mergeCell ref="C92:G92"/>
    <mergeCell ref="D104:H104"/>
    <mergeCell ref="D103:H103"/>
    <mergeCell ref="D101:H101"/>
    <mergeCell ref="D95:H95"/>
    <mergeCell ref="E99:I99"/>
    <mergeCell ref="E98:I98"/>
    <mergeCell ref="E102:I102"/>
    <mergeCell ref="E96:I96"/>
    <mergeCell ref="E97:I97"/>
    <mergeCell ref="E100:I100"/>
    <mergeCell ref="I92:AF92"/>
    <mergeCell ref="J104:AF104"/>
    <mergeCell ref="J101:AF101"/>
    <mergeCell ref="J103:AF103"/>
    <mergeCell ref="J95:AF95"/>
    <mergeCell ref="K98:AF98"/>
    <mergeCell ref="K100:AF100"/>
    <mergeCell ref="K102:AF102"/>
    <mergeCell ref="K99:AF99"/>
    <mergeCell ref="K97:AF97"/>
    <mergeCell ref="L85:AO85"/>
    <mergeCell ref="D105:H105"/>
    <mergeCell ref="J105:AF105"/>
    <mergeCell ref="D106:H106"/>
    <mergeCell ref="J106:AF106"/>
    <mergeCell ref="AG104:AM104"/>
    <mergeCell ref="AN104:AP104"/>
    <mergeCell ref="AN102:AP102"/>
    <mergeCell ref="AN101:AP101"/>
    <mergeCell ref="AN97:AP97"/>
    <mergeCell ref="AN96:AP96"/>
    <mergeCell ref="AN100:AP100"/>
    <mergeCell ref="AN95:AP95"/>
    <mergeCell ref="AN92:AP92"/>
    <mergeCell ref="AN98:AP98"/>
    <mergeCell ref="K96:AF96"/>
    <mergeCell ref="D107:H107"/>
    <mergeCell ref="J107:AF107"/>
    <mergeCell ref="AG94:AM94"/>
    <mergeCell ref="K5:AO5"/>
    <mergeCell ref="K6:AO6"/>
    <mergeCell ref="E23:AN23"/>
    <mergeCell ref="AK26:AO26"/>
    <mergeCell ref="AK28:AO28"/>
    <mergeCell ref="L28:P28"/>
    <mergeCell ref="W28:AE28"/>
    <mergeCell ref="W29:AE29"/>
    <mergeCell ref="AK29:AO29"/>
    <mergeCell ref="L29:P29"/>
    <mergeCell ref="AK30:AO30"/>
    <mergeCell ref="W30:AE30"/>
    <mergeCell ref="L30:P30"/>
    <mergeCell ref="L31:P31"/>
    <mergeCell ref="AK31:AO31"/>
    <mergeCell ref="W31:AE31"/>
    <mergeCell ref="L32:P32"/>
    <mergeCell ref="W32:AE32"/>
    <mergeCell ref="AK32:AO32"/>
    <mergeCell ref="L33:P33"/>
    <mergeCell ref="W33:AE33"/>
    <mergeCell ref="AK33:AO33"/>
    <mergeCell ref="AK35:AO35"/>
    <mergeCell ref="X35:AB35"/>
    <mergeCell ref="AR2:BE2"/>
    <mergeCell ref="AG92:AM92"/>
    <mergeCell ref="AG103:AM103"/>
    <mergeCell ref="AG102:AM102"/>
    <mergeCell ref="AG101:AM101"/>
    <mergeCell ref="AG100:AM100"/>
    <mergeCell ref="AG95:AM95"/>
    <mergeCell ref="AG97:AM97"/>
    <mergeCell ref="AG96:AM96"/>
    <mergeCell ref="AG98:AM98"/>
    <mergeCell ref="AG99:AM99"/>
    <mergeCell ref="AM87:AN87"/>
    <mergeCell ref="AM89:AP89"/>
    <mergeCell ref="AM90:AP90"/>
    <mergeCell ref="AN99:AP99"/>
    <mergeCell ref="AN103:AP103"/>
    <mergeCell ref="AN107:AP107"/>
    <mergeCell ref="AG107:AM107"/>
    <mergeCell ref="AN94:AP94"/>
    <mergeCell ref="AS89:AT91"/>
    <mergeCell ref="AN105:AP105"/>
    <mergeCell ref="AG105:AM105"/>
    <mergeCell ref="AN106:AP106"/>
    <mergeCell ref="AG106:AM106"/>
  </mergeCells>
  <hyperlinks>
    <hyperlink ref="A96" location="'D1_06_1 - Stavební'!C2" display="/" xr:uid="{00000000-0004-0000-0000-000000000000}"/>
    <hyperlink ref="A97" location="'D1_06_4a - Vytápění '!C2" display="/" xr:uid="{00000000-0004-0000-0000-000001000000}"/>
    <hyperlink ref="A98" location="'D1_06_4d - Měření a regulace'!C2" display="/" xr:uid="{00000000-0004-0000-0000-000002000000}"/>
    <hyperlink ref="A99" location="'D1_01_4e - Zdravotně tech...'!C2" display="/" xr:uid="{00000000-0004-0000-0000-000003000000}"/>
    <hyperlink ref="A100" location="'D1_06_4g - Silnoproudá el...'!C2" display="/" xr:uid="{00000000-0004-0000-0000-000004000000}"/>
    <hyperlink ref="A102" location="'D1_13_4h - Slaboproudá el...'!C2" display="/" xr:uid="{00000000-0004-0000-0000-000005000000}"/>
    <hyperlink ref="A103" location="'D2_01 - Příprava území'!C2" display="/" xr:uid="{00000000-0004-0000-0000-000006000000}"/>
    <hyperlink ref="A104" location="'D2_02 - Komunikace'!C2" display="/" xr:uid="{00000000-0004-0000-0000-000007000000}"/>
    <hyperlink ref="A105" location="'D2_36 - Přeložky optickýc...'!C2" display="/" xr:uid="{00000000-0004-0000-0000-000008000000}"/>
    <hyperlink ref="A106" location="'D2_41 - Přeložky a přípoj...'!C2" display="/" xr:uid="{00000000-0004-0000-0000-000009000000}"/>
    <hyperlink ref="A107" location="'VRN - Vedlejší rozpočtové...'!C2" display="/" xr:uid="{00000000-0004-0000-0000-00000A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2:BM137"/>
  <sheetViews>
    <sheetView showGridLines="0" workbookViewId="0">
      <selection activeCell="J139" sqref="J139"/>
    </sheetView>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03" t="s">
        <v>5</v>
      </c>
      <c r="M2" s="204"/>
      <c r="N2" s="204"/>
      <c r="O2" s="204"/>
      <c r="P2" s="204"/>
      <c r="Q2" s="204"/>
      <c r="R2" s="204"/>
      <c r="S2" s="204"/>
      <c r="T2" s="204"/>
      <c r="U2" s="204"/>
      <c r="V2" s="204"/>
      <c r="AT2" s="17" t="s">
        <v>113</v>
      </c>
    </row>
    <row r="3" spans="2:46" ht="6.95" customHeight="1">
      <c r="B3" s="18"/>
      <c r="C3" s="19"/>
      <c r="D3" s="19"/>
      <c r="E3" s="19"/>
      <c r="F3" s="19"/>
      <c r="G3" s="19"/>
      <c r="H3" s="19"/>
      <c r="I3" s="19"/>
      <c r="J3" s="19"/>
      <c r="K3" s="19"/>
      <c r="L3" s="20"/>
      <c r="AT3" s="17" t="s">
        <v>81</v>
      </c>
    </row>
    <row r="4" spans="2:46" ht="24.95" customHeight="1">
      <c r="B4" s="20"/>
      <c r="D4" s="21" t="s">
        <v>120</v>
      </c>
      <c r="L4" s="20"/>
      <c r="M4" s="89" t="s">
        <v>10</v>
      </c>
      <c r="AT4" s="17" t="s">
        <v>3</v>
      </c>
    </row>
    <row r="5" spans="2:46" ht="6.95" customHeight="1">
      <c r="B5" s="20"/>
      <c r="L5" s="20"/>
    </row>
    <row r="6" spans="2:46" ht="12" customHeight="1">
      <c r="B6" s="20"/>
      <c r="D6" s="26" t="s">
        <v>14</v>
      </c>
      <c r="L6" s="20"/>
    </row>
    <row r="7" spans="2:46" ht="26.25" customHeight="1">
      <c r="B7" s="20"/>
      <c r="E7" s="235" t="str">
        <f>'Rekapitulace stavby'!K6</f>
        <v>NPK a.s., Pardubická nemocnice, Výstavba pavilonu CUP s centralizací akutních provozů - Podzemní chodba</v>
      </c>
      <c r="F7" s="236"/>
      <c r="G7" s="236"/>
      <c r="H7" s="236"/>
      <c r="L7" s="20"/>
    </row>
    <row r="8" spans="2:46" s="1" customFormat="1" ht="12" customHeight="1">
      <c r="B8" s="29"/>
      <c r="D8" s="26" t="s">
        <v>121</v>
      </c>
      <c r="L8" s="29"/>
    </row>
    <row r="9" spans="2:46" s="1" customFormat="1" ht="16.5" customHeight="1">
      <c r="B9" s="29"/>
      <c r="E9" s="228" t="s">
        <v>1242</v>
      </c>
      <c r="F9" s="234"/>
      <c r="G9" s="234"/>
      <c r="H9" s="234"/>
      <c r="L9" s="29"/>
    </row>
    <row r="10" spans="2:46" s="1" customFormat="1">
      <c r="B10" s="29"/>
      <c r="L10" s="29"/>
    </row>
    <row r="11" spans="2:46" s="1" customFormat="1" ht="12" customHeight="1">
      <c r="B11" s="29"/>
      <c r="D11" s="26" t="s">
        <v>16</v>
      </c>
      <c r="F11" s="24" t="s">
        <v>1</v>
      </c>
      <c r="I11" s="26" t="s">
        <v>17</v>
      </c>
      <c r="J11" s="24" t="s">
        <v>1</v>
      </c>
      <c r="L11" s="29"/>
    </row>
    <row r="12" spans="2:46" s="1" customFormat="1" ht="12" customHeight="1">
      <c r="B12" s="29"/>
      <c r="D12" s="26" t="s">
        <v>18</v>
      </c>
      <c r="F12" s="24" t="s">
        <v>19</v>
      </c>
      <c r="I12" s="26" t="s">
        <v>20</v>
      </c>
      <c r="J12" s="49">
        <f>'Rekapitulace stavby'!AN8</f>
        <v>44657</v>
      </c>
      <c r="L12" s="29"/>
    </row>
    <row r="13" spans="2:46" s="1" customFormat="1" ht="10.9" customHeight="1">
      <c r="B13" s="29"/>
      <c r="L13" s="29"/>
    </row>
    <row r="14" spans="2:46" s="1" customFormat="1" ht="12" customHeight="1">
      <c r="B14" s="29"/>
      <c r="D14" s="26" t="s">
        <v>21</v>
      </c>
      <c r="I14" s="26" t="s">
        <v>22</v>
      </c>
      <c r="J14" s="24" t="s">
        <v>1</v>
      </c>
      <c r="L14" s="29"/>
    </row>
    <row r="15" spans="2:46" s="1" customFormat="1" ht="18" customHeight="1">
      <c r="B15" s="29"/>
      <c r="E15" s="24" t="s">
        <v>23</v>
      </c>
      <c r="I15" s="26" t="s">
        <v>24</v>
      </c>
      <c r="J15" s="24" t="s">
        <v>1</v>
      </c>
      <c r="L15" s="29"/>
    </row>
    <row r="16" spans="2:46" s="1" customFormat="1" ht="6.95" customHeight="1">
      <c r="B16" s="29"/>
      <c r="L16" s="29"/>
    </row>
    <row r="17" spans="2:12" s="1" customFormat="1" ht="12" customHeight="1">
      <c r="B17" s="29"/>
      <c r="D17" s="26" t="s">
        <v>25</v>
      </c>
      <c r="I17" s="26" t="s">
        <v>22</v>
      </c>
      <c r="J17" s="24" t="str">
        <f>'Rekapitulace stavby'!AN13</f>
        <v/>
      </c>
      <c r="L17" s="29"/>
    </row>
    <row r="18" spans="2:12" s="1" customFormat="1" ht="18" customHeight="1">
      <c r="B18" s="29"/>
      <c r="E18" s="222" t="str">
        <f>'Rekapitulace stavby'!E14</f>
        <v xml:space="preserve"> </v>
      </c>
      <c r="F18" s="222"/>
      <c r="G18" s="222"/>
      <c r="H18" s="222"/>
      <c r="I18" s="26" t="s">
        <v>24</v>
      </c>
      <c r="J18" s="24" t="str">
        <f>'Rekapitulace stavby'!AN14</f>
        <v/>
      </c>
      <c r="L18" s="29"/>
    </row>
    <row r="19" spans="2:12" s="1" customFormat="1" ht="6.95" customHeight="1">
      <c r="B19" s="29"/>
      <c r="L19" s="29"/>
    </row>
    <row r="20" spans="2:12" s="1" customFormat="1" ht="12" customHeight="1">
      <c r="B20" s="29"/>
      <c r="D20" s="26" t="s">
        <v>27</v>
      </c>
      <c r="I20" s="26" t="s">
        <v>22</v>
      </c>
      <c r="J20" s="24" t="s">
        <v>1</v>
      </c>
      <c r="L20" s="29"/>
    </row>
    <row r="21" spans="2:12" s="1" customFormat="1" ht="18" customHeight="1">
      <c r="B21" s="29"/>
      <c r="E21" s="24" t="s">
        <v>28</v>
      </c>
      <c r="I21" s="26" t="s">
        <v>24</v>
      </c>
      <c r="J21" s="24" t="s">
        <v>1</v>
      </c>
      <c r="L21" s="29"/>
    </row>
    <row r="22" spans="2:12" s="1" customFormat="1" ht="6.95" customHeight="1">
      <c r="B22" s="29"/>
      <c r="L22" s="29"/>
    </row>
    <row r="23" spans="2:12" s="1" customFormat="1" ht="12" customHeight="1">
      <c r="B23" s="29"/>
      <c r="D23" s="26" t="s">
        <v>30</v>
      </c>
      <c r="I23" s="26" t="s">
        <v>22</v>
      </c>
      <c r="J23" s="24" t="s">
        <v>1</v>
      </c>
      <c r="L23" s="29"/>
    </row>
    <row r="24" spans="2:12" s="1" customFormat="1" ht="18" customHeight="1">
      <c r="B24" s="29"/>
      <c r="E24" s="24" t="s">
        <v>1102</v>
      </c>
      <c r="I24" s="26" t="s">
        <v>24</v>
      </c>
      <c r="J24" s="24" t="s">
        <v>1</v>
      </c>
      <c r="L24" s="29"/>
    </row>
    <row r="25" spans="2:12" s="1" customFormat="1" ht="6.95" customHeight="1">
      <c r="B25" s="29"/>
      <c r="L25" s="29"/>
    </row>
    <row r="26" spans="2:12" s="1" customFormat="1" ht="12" customHeight="1">
      <c r="B26" s="29"/>
      <c r="D26" s="26" t="s">
        <v>31</v>
      </c>
      <c r="L26" s="29"/>
    </row>
    <row r="27" spans="2:12" s="7" customFormat="1" ht="16.5" customHeight="1">
      <c r="B27" s="90"/>
      <c r="E27" s="224" t="s">
        <v>1</v>
      </c>
      <c r="F27" s="224"/>
      <c r="G27" s="224"/>
      <c r="H27" s="224"/>
      <c r="L27" s="90"/>
    </row>
    <row r="28" spans="2:12" s="1" customFormat="1" ht="6.95" customHeight="1">
      <c r="B28" s="29"/>
      <c r="L28" s="29"/>
    </row>
    <row r="29" spans="2:12" s="1" customFormat="1" ht="6.95" customHeight="1">
      <c r="B29" s="29"/>
      <c r="D29" s="50"/>
      <c r="E29" s="50"/>
      <c r="F29" s="50"/>
      <c r="G29" s="50"/>
      <c r="H29" s="50"/>
      <c r="I29" s="50"/>
      <c r="J29" s="50"/>
      <c r="K29" s="50"/>
      <c r="L29" s="29"/>
    </row>
    <row r="30" spans="2:12" s="1" customFormat="1" ht="25.35" customHeight="1">
      <c r="B30" s="29"/>
      <c r="D30" s="91" t="s">
        <v>32</v>
      </c>
      <c r="J30" s="62">
        <f>ROUND(J116, 2)</f>
        <v>0</v>
      </c>
      <c r="L30" s="29"/>
    </row>
    <row r="31" spans="2:12" s="1" customFormat="1" ht="6.95" customHeight="1">
      <c r="B31" s="29"/>
      <c r="D31" s="50"/>
      <c r="E31" s="50"/>
      <c r="F31" s="50"/>
      <c r="G31" s="50"/>
      <c r="H31" s="50"/>
      <c r="I31" s="50"/>
      <c r="J31" s="50"/>
      <c r="K31" s="50"/>
      <c r="L31" s="29"/>
    </row>
    <row r="32" spans="2:12" s="1" customFormat="1" ht="14.45" customHeight="1">
      <c r="B32" s="29"/>
      <c r="F32" s="32" t="s">
        <v>34</v>
      </c>
      <c r="I32" s="32" t="s">
        <v>33</v>
      </c>
      <c r="J32" s="32" t="s">
        <v>35</v>
      </c>
      <c r="L32" s="29"/>
    </row>
    <row r="33" spans="2:12" s="1" customFormat="1" ht="14.45" customHeight="1">
      <c r="B33" s="29"/>
      <c r="D33" s="92" t="s">
        <v>36</v>
      </c>
      <c r="E33" s="26" t="s">
        <v>37</v>
      </c>
      <c r="F33" s="82">
        <f>ROUND((SUM(BE116:BE136)),  2)</f>
        <v>0</v>
      </c>
      <c r="I33" s="93">
        <v>0.21</v>
      </c>
      <c r="J33" s="82">
        <f>ROUND(((SUM(BE116:BE136))*I33),  2)</f>
        <v>0</v>
      </c>
      <c r="L33" s="29"/>
    </row>
    <row r="34" spans="2:12" s="1" customFormat="1" ht="14.45" customHeight="1">
      <c r="B34" s="29"/>
      <c r="E34" s="26" t="s">
        <v>38</v>
      </c>
      <c r="F34" s="82">
        <f>ROUND((SUM(BF116:BF136)),  2)</f>
        <v>0</v>
      </c>
      <c r="I34" s="93">
        <v>0.15</v>
      </c>
      <c r="J34" s="82">
        <f>ROUND(((SUM(BF116:BF136))*I34),  2)</f>
        <v>0</v>
      </c>
      <c r="L34" s="29"/>
    </row>
    <row r="35" spans="2:12" s="1" customFormat="1" ht="14.45" hidden="1" customHeight="1">
      <c r="B35" s="29"/>
      <c r="E35" s="26" t="s">
        <v>39</v>
      </c>
      <c r="F35" s="82">
        <f>ROUND((SUM(BG116:BG136)),  2)</f>
        <v>0</v>
      </c>
      <c r="I35" s="93">
        <v>0.21</v>
      </c>
      <c r="J35" s="82">
        <f>0</f>
        <v>0</v>
      </c>
      <c r="L35" s="29"/>
    </row>
    <row r="36" spans="2:12" s="1" customFormat="1" ht="14.45" hidden="1" customHeight="1">
      <c r="B36" s="29"/>
      <c r="E36" s="26" t="s">
        <v>40</v>
      </c>
      <c r="F36" s="82">
        <f>ROUND((SUM(BH116:BH136)),  2)</f>
        <v>0</v>
      </c>
      <c r="I36" s="93">
        <v>0.15</v>
      </c>
      <c r="J36" s="82">
        <f>0</f>
        <v>0</v>
      </c>
      <c r="L36" s="29"/>
    </row>
    <row r="37" spans="2:12" s="1" customFormat="1" ht="14.45" hidden="1" customHeight="1">
      <c r="B37" s="29"/>
      <c r="E37" s="26" t="s">
        <v>41</v>
      </c>
      <c r="F37" s="82">
        <f>ROUND((SUM(BI116:BI136)),  2)</f>
        <v>0</v>
      </c>
      <c r="I37" s="93">
        <v>0</v>
      </c>
      <c r="J37" s="82">
        <f>0</f>
        <v>0</v>
      </c>
      <c r="L37" s="29"/>
    </row>
    <row r="38" spans="2:12" s="1" customFormat="1" ht="6.95" customHeight="1">
      <c r="B38" s="29"/>
      <c r="L38" s="29"/>
    </row>
    <row r="39" spans="2:12" s="1" customFormat="1" ht="25.35" customHeight="1">
      <c r="B39" s="29"/>
      <c r="C39" s="94"/>
      <c r="D39" s="95" t="s">
        <v>42</v>
      </c>
      <c r="E39" s="53"/>
      <c r="F39" s="53"/>
      <c r="G39" s="96" t="s">
        <v>43</v>
      </c>
      <c r="H39" s="97" t="s">
        <v>44</v>
      </c>
      <c r="I39" s="53"/>
      <c r="J39" s="98">
        <f>SUM(J30:J37)</f>
        <v>0</v>
      </c>
      <c r="K39" s="99"/>
      <c r="L39" s="29"/>
    </row>
    <row r="40" spans="2:12" s="1" customFormat="1" ht="14.45" customHeight="1">
      <c r="B40" s="29"/>
      <c r="L40" s="29"/>
    </row>
    <row r="41" spans="2:12" ht="14.45" customHeight="1">
      <c r="B41" s="20"/>
      <c r="L41" s="20"/>
    </row>
    <row r="42" spans="2:12" ht="14.45" customHeight="1">
      <c r="B42" s="20"/>
      <c r="L42" s="20"/>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29"/>
      <c r="D50" s="38" t="s">
        <v>45</v>
      </c>
      <c r="E50" s="39"/>
      <c r="F50" s="39"/>
      <c r="G50" s="38" t="s">
        <v>46</v>
      </c>
      <c r="H50" s="39"/>
      <c r="I50" s="39"/>
      <c r="J50" s="39"/>
      <c r="K50" s="39"/>
      <c r="L50" s="29"/>
    </row>
    <row r="51" spans="2:12">
      <c r="B51" s="20"/>
      <c r="L51" s="20"/>
    </row>
    <row r="52" spans="2:12">
      <c r="B52" s="20"/>
      <c r="L52" s="20"/>
    </row>
    <row r="53" spans="2:12">
      <c r="B53" s="20"/>
      <c r="L53" s="20"/>
    </row>
    <row r="54" spans="2:12">
      <c r="B54" s="20"/>
      <c r="L54" s="20"/>
    </row>
    <row r="55" spans="2:12">
      <c r="B55" s="20"/>
      <c r="L55" s="20"/>
    </row>
    <row r="56" spans="2:12">
      <c r="B56" s="20"/>
      <c r="L56" s="20"/>
    </row>
    <row r="57" spans="2:12">
      <c r="B57" s="20"/>
      <c r="L57" s="20"/>
    </row>
    <row r="58" spans="2:12">
      <c r="B58" s="20"/>
      <c r="L58" s="20"/>
    </row>
    <row r="59" spans="2:12">
      <c r="B59" s="20"/>
      <c r="L59" s="20"/>
    </row>
    <row r="60" spans="2:12">
      <c r="B60" s="20"/>
      <c r="L60" s="20"/>
    </row>
    <row r="61" spans="2:12" s="1" customFormat="1" ht="12.75">
      <c r="B61" s="29"/>
      <c r="D61" s="40" t="s">
        <v>47</v>
      </c>
      <c r="E61" s="31"/>
      <c r="F61" s="100" t="s">
        <v>48</v>
      </c>
      <c r="G61" s="40" t="s">
        <v>47</v>
      </c>
      <c r="H61" s="31"/>
      <c r="I61" s="31"/>
      <c r="J61" s="101" t="s">
        <v>48</v>
      </c>
      <c r="K61" s="31"/>
      <c r="L61" s="29"/>
    </row>
    <row r="62" spans="2:12">
      <c r="B62" s="20"/>
      <c r="L62" s="20"/>
    </row>
    <row r="63" spans="2:12">
      <c r="B63" s="20"/>
      <c r="L63" s="20"/>
    </row>
    <row r="64" spans="2:12">
      <c r="B64" s="20"/>
      <c r="L64" s="20"/>
    </row>
    <row r="65" spans="2:12" s="1" customFormat="1" ht="12.75">
      <c r="B65" s="29"/>
      <c r="D65" s="38" t="s">
        <v>49</v>
      </c>
      <c r="E65" s="39"/>
      <c r="F65" s="39"/>
      <c r="G65" s="38" t="s">
        <v>50</v>
      </c>
      <c r="H65" s="39"/>
      <c r="I65" s="39"/>
      <c r="J65" s="39"/>
      <c r="K65" s="39"/>
      <c r="L65" s="29"/>
    </row>
    <row r="66" spans="2:12">
      <c r="B66" s="20"/>
      <c r="L66" s="20"/>
    </row>
    <row r="67" spans="2:12">
      <c r="B67" s="20"/>
      <c r="L67" s="20"/>
    </row>
    <row r="68" spans="2:12">
      <c r="B68" s="20"/>
      <c r="L68" s="20"/>
    </row>
    <row r="69" spans="2:12">
      <c r="B69" s="20"/>
      <c r="L69" s="20"/>
    </row>
    <row r="70" spans="2:12">
      <c r="B70" s="20"/>
      <c r="L70" s="20"/>
    </row>
    <row r="71" spans="2:12">
      <c r="B71" s="20"/>
      <c r="L71" s="20"/>
    </row>
    <row r="72" spans="2:12">
      <c r="B72" s="20"/>
      <c r="L72" s="20"/>
    </row>
    <row r="73" spans="2:12">
      <c r="B73" s="20"/>
      <c r="L73" s="20"/>
    </row>
    <row r="74" spans="2:12">
      <c r="B74" s="20"/>
      <c r="L74" s="20"/>
    </row>
    <row r="75" spans="2:12">
      <c r="B75" s="20"/>
      <c r="L75" s="20"/>
    </row>
    <row r="76" spans="2:12" s="1" customFormat="1" ht="12.75">
      <c r="B76" s="29"/>
      <c r="D76" s="40" t="s">
        <v>47</v>
      </c>
      <c r="E76" s="31"/>
      <c r="F76" s="100" t="s">
        <v>48</v>
      </c>
      <c r="G76" s="40" t="s">
        <v>47</v>
      </c>
      <c r="H76" s="31"/>
      <c r="I76" s="31"/>
      <c r="J76" s="101" t="s">
        <v>48</v>
      </c>
      <c r="K76" s="31"/>
      <c r="L76" s="29"/>
    </row>
    <row r="77" spans="2:12" s="1" customFormat="1" ht="14.45" customHeight="1">
      <c r="B77" s="41"/>
      <c r="C77" s="42"/>
      <c r="D77" s="42"/>
      <c r="E77" s="42"/>
      <c r="F77" s="42"/>
      <c r="G77" s="42"/>
      <c r="H77" s="42"/>
      <c r="I77" s="42"/>
      <c r="J77" s="42"/>
      <c r="K77" s="42"/>
      <c r="L77" s="29"/>
    </row>
    <row r="81" spans="2:47" s="1" customFormat="1" ht="6.95" customHeight="1">
      <c r="B81" s="43"/>
      <c r="C81" s="44"/>
      <c r="D81" s="44"/>
      <c r="E81" s="44"/>
      <c r="F81" s="44"/>
      <c r="G81" s="44"/>
      <c r="H81" s="44"/>
      <c r="I81" s="44"/>
      <c r="J81" s="44"/>
      <c r="K81" s="44"/>
      <c r="L81" s="29"/>
    </row>
    <row r="82" spans="2:47" s="1" customFormat="1" ht="24.95" customHeight="1">
      <c r="B82" s="29"/>
      <c r="C82" s="21" t="s">
        <v>126</v>
      </c>
      <c r="L82" s="29"/>
    </row>
    <row r="83" spans="2:47" s="1" customFormat="1" ht="6.95" customHeight="1">
      <c r="B83" s="29"/>
      <c r="L83" s="29"/>
    </row>
    <row r="84" spans="2:47" s="1" customFormat="1" ht="12" customHeight="1">
      <c r="B84" s="29"/>
      <c r="C84" s="26" t="s">
        <v>14</v>
      </c>
      <c r="L84" s="29"/>
    </row>
    <row r="85" spans="2:47" s="1" customFormat="1" ht="26.25" customHeight="1">
      <c r="B85" s="29"/>
      <c r="E85" s="235" t="str">
        <f>E7</f>
        <v>NPK a.s., Pardubická nemocnice, Výstavba pavilonu CUP s centralizací akutních provozů - Podzemní chodba</v>
      </c>
      <c r="F85" s="236"/>
      <c r="G85" s="236"/>
      <c r="H85" s="236"/>
      <c r="L85" s="29"/>
    </row>
    <row r="86" spans="2:47" s="1" customFormat="1" ht="12" customHeight="1">
      <c r="B86" s="29"/>
      <c r="C86" s="26" t="s">
        <v>121</v>
      </c>
      <c r="L86" s="29"/>
    </row>
    <row r="87" spans="2:47" s="1" customFormat="1" ht="16.5" customHeight="1">
      <c r="B87" s="29"/>
      <c r="E87" s="228" t="str">
        <f>E9</f>
        <v>D2_36 - Přeložky optických kabelů</v>
      </c>
      <c r="F87" s="234"/>
      <c r="G87" s="234"/>
      <c r="H87" s="234"/>
      <c r="L87" s="29"/>
    </row>
    <row r="88" spans="2:47" s="1" customFormat="1" ht="6.95" customHeight="1">
      <c r="B88" s="29"/>
      <c r="L88" s="29"/>
    </row>
    <row r="89" spans="2:47" s="1" customFormat="1" ht="12" customHeight="1">
      <c r="B89" s="29"/>
      <c r="C89" s="26" t="s">
        <v>18</v>
      </c>
      <c r="F89" s="24" t="str">
        <f>F12</f>
        <v>Pardubice</v>
      </c>
      <c r="I89" s="26" t="s">
        <v>20</v>
      </c>
      <c r="J89" s="49">
        <f>IF(J12="","",J12)</f>
        <v>44657</v>
      </c>
      <c r="L89" s="29"/>
    </row>
    <row r="90" spans="2:47" s="1" customFormat="1" ht="6.95" customHeight="1">
      <c r="B90" s="29"/>
      <c r="L90" s="29"/>
    </row>
    <row r="91" spans="2:47" s="1" customFormat="1" ht="25.7" customHeight="1">
      <c r="B91" s="29"/>
      <c r="C91" s="26" t="s">
        <v>21</v>
      </c>
      <c r="F91" s="24" t="str">
        <f>E15</f>
        <v>Pardubický kraj</v>
      </c>
      <c r="I91" s="26" t="s">
        <v>27</v>
      </c>
      <c r="J91" s="27" t="str">
        <f>E21</f>
        <v>Penta Projekt s.r.o., Mrštíkova 12, Jihlava</v>
      </c>
      <c r="L91" s="29"/>
    </row>
    <row r="92" spans="2:47" s="1" customFormat="1" ht="15.2" customHeight="1">
      <c r="B92" s="29"/>
      <c r="C92" s="26" t="s">
        <v>25</v>
      </c>
      <c r="F92" s="24" t="str">
        <f>IF(E18="","",E18)</f>
        <v xml:space="preserve"> </v>
      </c>
      <c r="I92" s="26" t="s">
        <v>30</v>
      </c>
      <c r="J92" s="27" t="str">
        <f>E24</f>
        <v>Ing. Fikejs</v>
      </c>
      <c r="L92" s="29"/>
    </row>
    <row r="93" spans="2:47" s="1" customFormat="1" ht="10.35" customHeight="1">
      <c r="B93" s="29"/>
      <c r="L93" s="29"/>
    </row>
    <row r="94" spans="2:47" s="1" customFormat="1" ht="29.25" customHeight="1">
      <c r="B94" s="29"/>
      <c r="C94" s="102" t="s">
        <v>127</v>
      </c>
      <c r="D94" s="94"/>
      <c r="E94" s="94"/>
      <c r="F94" s="94"/>
      <c r="G94" s="94"/>
      <c r="H94" s="94"/>
      <c r="I94" s="94"/>
      <c r="J94" s="103" t="s">
        <v>128</v>
      </c>
      <c r="K94" s="94"/>
      <c r="L94" s="29"/>
    </row>
    <row r="95" spans="2:47" s="1" customFormat="1" ht="10.35" customHeight="1">
      <c r="B95" s="29"/>
      <c r="L95" s="29"/>
    </row>
    <row r="96" spans="2:47" s="1" customFormat="1" ht="22.9" customHeight="1">
      <c r="B96" s="29"/>
      <c r="C96" s="104" t="s">
        <v>129</v>
      </c>
      <c r="J96" s="62">
        <f>J116</f>
        <v>0</v>
      </c>
      <c r="L96" s="29"/>
      <c r="AU96" s="17" t="s">
        <v>130</v>
      </c>
    </row>
    <row r="97" spans="2:12" s="1" customFormat="1" ht="21.75" customHeight="1">
      <c r="B97" s="29"/>
      <c r="L97" s="29"/>
    </row>
    <row r="98" spans="2:12" s="1" customFormat="1" ht="6.95" customHeight="1">
      <c r="B98" s="41"/>
      <c r="C98" s="42"/>
      <c r="D98" s="42"/>
      <c r="E98" s="42"/>
      <c r="F98" s="42"/>
      <c r="G98" s="42"/>
      <c r="H98" s="42"/>
      <c r="I98" s="42"/>
      <c r="J98" s="42"/>
      <c r="K98" s="42"/>
      <c r="L98" s="29"/>
    </row>
    <row r="102" spans="2:12" s="1" customFormat="1" ht="6.95" customHeight="1">
      <c r="B102" s="43"/>
      <c r="C102" s="44"/>
      <c r="D102" s="44"/>
      <c r="E102" s="44"/>
      <c r="F102" s="44"/>
      <c r="G102" s="44"/>
      <c r="H102" s="44"/>
      <c r="I102" s="44"/>
      <c r="J102" s="44"/>
      <c r="K102" s="44"/>
      <c r="L102" s="29"/>
    </row>
    <row r="103" spans="2:12" s="1" customFormat="1" ht="24.95" customHeight="1">
      <c r="B103" s="29"/>
      <c r="C103" s="21" t="s">
        <v>145</v>
      </c>
      <c r="L103" s="29"/>
    </row>
    <row r="104" spans="2:12" s="1" customFormat="1" ht="6.95" customHeight="1">
      <c r="B104" s="29"/>
      <c r="L104" s="29"/>
    </row>
    <row r="105" spans="2:12" s="1" customFormat="1" ht="12" customHeight="1">
      <c r="B105" s="29"/>
      <c r="C105" s="26" t="s">
        <v>14</v>
      </c>
      <c r="L105" s="29"/>
    </row>
    <row r="106" spans="2:12" s="1" customFormat="1" ht="26.25" customHeight="1">
      <c r="B106" s="29"/>
      <c r="E106" s="235" t="str">
        <f>E7</f>
        <v>NPK a.s., Pardubická nemocnice, Výstavba pavilonu CUP s centralizací akutních provozů - Podzemní chodba</v>
      </c>
      <c r="F106" s="236"/>
      <c r="G106" s="236"/>
      <c r="H106" s="236"/>
      <c r="L106" s="29"/>
    </row>
    <row r="107" spans="2:12" s="1" customFormat="1" ht="12" customHeight="1">
      <c r="B107" s="29"/>
      <c r="C107" s="26" t="s">
        <v>121</v>
      </c>
      <c r="L107" s="29"/>
    </row>
    <row r="108" spans="2:12" s="1" customFormat="1" ht="16.5" customHeight="1">
      <c r="B108" s="29"/>
      <c r="E108" s="228" t="str">
        <f>E9</f>
        <v>D2_36 - Přeložky optických kabelů</v>
      </c>
      <c r="F108" s="234"/>
      <c r="G108" s="234"/>
      <c r="H108" s="234"/>
      <c r="L108" s="29"/>
    </row>
    <row r="109" spans="2:12" s="1" customFormat="1" ht="6.95" customHeight="1">
      <c r="B109" s="29"/>
      <c r="L109" s="29"/>
    </row>
    <row r="110" spans="2:12" s="1" customFormat="1" ht="12" customHeight="1">
      <c r="B110" s="29"/>
      <c r="C110" s="26" t="s">
        <v>18</v>
      </c>
      <c r="F110" s="24" t="str">
        <f>F12</f>
        <v>Pardubice</v>
      </c>
      <c r="I110" s="26" t="s">
        <v>20</v>
      </c>
      <c r="J110" s="49">
        <f>IF(J12="","",J12)</f>
        <v>44657</v>
      </c>
      <c r="L110" s="29"/>
    </row>
    <row r="111" spans="2:12" s="1" customFormat="1" ht="6.95" customHeight="1">
      <c r="B111" s="29"/>
      <c r="L111" s="29"/>
    </row>
    <row r="112" spans="2:12" s="1" customFormat="1" ht="25.7" customHeight="1">
      <c r="B112" s="29"/>
      <c r="C112" s="26" t="s">
        <v>21</v>
      </c>
      <c r="F112" s="24" t="str">
        <f>E15</f>
        <v>Pardubický kraj</v>
      </c>
      <c r="I112" s="26" t="s">
        <v>27</v>
      </c>
      <c r="J112" s="27" t="str">
        <f>E21</f>
        <v>Penta Projekt s.r.o., Mrštíkova 12, Jihlava</v>
      </c>
      <c r="L112" s="29"/>
    </row>
    <row r="113" spans="2:65" s="1" customFormat="1" ht="15.2" customHeight="1">
      <c r="B113" s="29"/>
      <c r="C113" s="26" t="s">
        <v>25</v>
      </c>
      <c r="F113" s="24" t="str">
        <f>IF(E18="","",E18)</f>
        <v xml:space="preserve"> </v>
      </c>
      <c r="I113" s="26" t="s">
        <v>30</v>
      </c>
      <c r="J113" s="27" t="str">
        <f>E24</f>
        <v>Ing. Fikejs</v>
      </c>
      <c r="L113" s="29"/>
    </row>
    <row r="114" spans="2:65" s="1" customFormat="1" ht="10.35" customHeight="1">
      <c r="B114" s="29"/>
      <c r="L114" s="29"/>
    </row>
    <row r="115" spans="2:65" s="10" customFormat="1" ht="29.25" customHeight="1">
      <c r="B115" s="113"/>
      <c r="C115" s="114" t="s">
        <v>146</v>
      </c>
      <c r="D115" s="115" t="s">
        <v>57</v>
      </c>
      <c r="E115" s="115" t="s">
        <v>53</v>
      </c>
      <c r="F115" s="115" t="s">
        <v>54</v>
      </c>
      <c r="G115" s="115" t="s">
        <v>147</v>
      </c>
      <c r="H115" s="115" t="s">
        <v>148</v>
      </c>
      <c r="I115" s="115" t="s">
        <v>149</v>
      </c>
      <c r="J115" s="115" t="s">
        <v>128</v>
      </c>
      <c r="K115" s="116" t="s">
        <v>150</v>
      </c>
      <c r="L115" s="113"/>
      <c r="M115" s="55" t="s">
        <v>1</v>
      </c>
      <c r="N115" s="56" t="s">
        <v>36</v>
      </c>
      <c r="O115" s="56" t="s">
        <v>151</v>
      </c>
      <c r="P115" s="56" t="s">
        <v>152</v>
      </c>
      <c r="Q115" s="56" t="s">
        <v>153</v>
      </c>
      <c r="R115" s="56" t="s">
        <v>154</v>
      </c>
      <c r="S115" s="56" t="s">
        <v>155</v>
      </c>
      <c r="T115" s="57" t="s">
        <v>156</v>
      </c>
    </row>
    <row r="116" spans="2:65" s="1" customFormat="1" ht="22.9" customHeight="1">
      <c r="B116" s="29"/>
      <c r="C116" s="60" t="s">
        <v>157</v>
      </c>
      <c r="J116" s="117">
        <f>BK116</f>
        <v>0</v>
      </c>
      <c r="L116" s="29"/>
      <c r="M116" s="58"/>
      <c r="N116" s="50"/>
      <c r="O116" s="50"/>
      <c r="P116" s="118">
        <f>SUM(P117:P136)</f>
        <v>0</v>
      </c>
      <c r="Q116" s="50"/>
      <c r="R116" s="118">
        <f>SUM(R117:R136)</f>
        <v>0</v>
      </c>
      <c r="S116" s="50"/>
      <c r="T116" s="119">
        <f>SUM(T117:T136)</f>
        <v>0</v>
      </c>
      <c r="AT116" s="17" t="s">
        <v>71</v>
      </c>
      <c r="AU116" s="17" t="s">
        <v>130</v>
      </c>
      <c r="BK116" s="120">
        <f>SUM(BK117:BK136)</f>
        <v>0</v>
      </c>
    </row>
    <row r="117" spans="2:65" s="1" customFormat="1" ht="24.2" customHeight="1">
      <c r="B117" s="132"/>
      <c r="C117" s="133" t="s">
        <v>79</v>
      </c>
      <c r="D117" s="133" t="s">
        <v>162</v>
      </c>
      <c r="E117" s="134" t="s">
        <v>1243</v>
      </c>
      <c r="F117" s="135" t="s">
        <v>1244</v>
      </c>
      <c r="G117" s="136" t="s">
        <v>382</v>
      </c>
      <c r="H117" s="137">
        <v>99</v>
      </c>
      <c r="I117" s="138">
        <v>0</v>
      </c>
      <c r="J117" s="138">
        <f t="shared" ref="J117:J136" si="0">ROUND(I117*H117,2)</f>
        <v>0</v>
      </c>
      <c r="K117" s="135" t="s">
        <v>1</v>
      </c>
      <c r="L117" s="29"/>
      <c r="M117" s="139" t="s">
        <v>1</v>
      </c>
      <c r="N117" s="140" t="s">
        <v>37</v>
      </c>
      <c r="O117" s="141">
        <v>0</v>
      </c>
      <c r="P117" s="141">
        <f t="shared" ref="P117:P136" si="1">O117*H117</f>
        <v>0</v>
      </c>
      <c r="Q117" s="141">
        <v>0</v>
      </c>
      <c r="R117" s="141">
        <f t="shared" ref="R117:R136" si="2">Q117*H117</f>
        <v>0</v>
      </c>
      <c r="S117" s="141">
        <v>0</v>
      </c>
      <c r="T117" s="142">
        <f t="shared" ref="T117:T136" si="3">S117*H117</f>
        <v>0</v>
      </c>
      <c r="AR117" s="143" t="s">
        <v>167</v>
      </c>
      <c r="AT117" s="143" t="s">
        <v>162</v>
      </c>
      <c r="AU117" s="143" t="s">
        <v>72</v>
      </c>
      <c r="AY117" s="17" t="s">
        <v>160</v>
      </c>
      <c r="BE117" s="144">
        <f t="shared" ref="BE117:BE136" si="4">IF(N117="základní",J117,0)</f>
        <v>0</v>
      </c>
      <c r="BF117" s="144">
        <f t="shared" ref="BF117:BF136" si="5">IF(N117="snížená",J117,0)</f>
        <v>0</v>
      </c>
      <c r="BG117" s="144">
        <f t="shared" ref="BG117:BG136" si="6">IF(N117="zákl. přenesená",J117,0)</f>
        <v>0</v>
      </c>
      <c r="BH117" s="144">
        <f t="shared" ref="BH117:BH136" si="7">IF(N117="sníž. přenesená",J117,0)</f>
        <v>0</v>
      </c>
      <c r="BI117" s="144">
        <f t="shared" ref="BI117:BI136" si="8">IF(N117="nulová",J117,0)</f>
        <v>0</v>
      </c>
      <c r="BJ117" s="17" t="s">
        <v>79</v>
      </c>
      <c r="BK117" s="144">
        <f t="shared" ref="BK117:BK136" si="9">ROUND(I117*H117,2)</f>
        <v>0</v>
      </c>
      <c r="BL117" s="17" t="s">
        <v>167</v>
      </c>
      <c r="BM117" s="143" t="s">
        <v>81</v>
      </c>
    </row>
    <row r="118" spans="2:65" s="1" customFormat="1" ht="24.2" customHeight="1">
      <c r="B118" s="132"/>
      <c r="C118" s="133" t="s">
        <v>81</v>
      </c>
      <c r="D118" s="133" t="s">
        <v>162</v>
      </c>
      <c r="E118" s="134" t="s">
        <v>1245</v>
      </c>
      <c r="F118" s="135" t="s">
        <v>1246</v>
      </c>
      <c r="G118" s="136" t="s">
        <v>839</v>
      </c>
      <c r="H118" s="137">
        <v>6</v>
      </c>
      <c r="I118" s="138">
        <v>0</v>
      </c>
      <c r="J118" s="138">
        <f t="shared" si="0"/>
        <v>0</v>
      </c>
      <c r="K118" s="135" t="s">
        <v>1</v>
      </c>
      <c r="L118" s="29"/>
      <c r="M118" s="139" t="s">
        <v>1</v>
      </c>
      <c r="N118" s="140" t="s">
        <v>37</v>
      </c>
      <c r="O118" s="141">
        <v>0</v>
      </c>
      <c r="P118" s="141">
        <f t="shared" si="1"/>
        <v>0</v>
      </c>
      <c r="Q118" s="141">
        <v>0</v>
      </c>
      <c r="R118" s="141">
        <f t="shared" si="2"/>
        <v>0</v>
      </c>
      <c r="S118" s="141">
        <v>0</v>
      </c>
      <c r="T118" s="142">
        <f t="shared" si="3"/>
        <v>0</v>
      </c>
      <c r="AR118" s="143" t="s">
        <v>167</v>
      </c>
      <c r="AT118" s="143" t="s">
        <v>162</v>
      </c>
      <c r="AU118" s="143" t="s">
        <v>72</v>
      </c>
      <c r="AY118" s="17" t="s">
        <v>160</v>
      </c>
      <c r="BE118" s="144">
        <f t="shared" si="4"/>
        <v>0</v>
      </c>
      <c r="BF118" s="144">
        <f t="shared" si="5"/>
        <v>0</v>
      </c>
      <c r="BG118" s="144">
        <f t="shared" si="6"/>
        <v>0</v>
      </c>
      <c r="BH118" s="144">
        <f t="shared" si="7"/>
        <v>0</v>
      </c>
      <c r="BI118" s="144">
        <f t="shared" si="8"/>
        <v>0</v>
      </c>
      <c r="BJ118" s="17" t="s">
        <v>79</v>
      </c>
      <c r="BK118" s="144">
        <f t="shared" si="9"/>
        <v>0</v>
      </c>
      <c r="BL118" s="17" t="s">
        <v>167</v>
      </c>
      <c r="BM118" s="143" t="s">
        <v>167</v>
      </c>
    </row>
    <row r="119" spans="2:65" s="1" customFormat="1" ht="21.75" customHeight="1">
      <c r="B119" s="132"/>
      <c r="C119" s="133" t="s">
        <v>184</v>
      </c>
      <c r="D119" s="133" t="s">
        <v>162</v>
      </c>
      <c r="E119" s="134" t="s">
        <v>1247</v>
      </c>
      <c r="F119" s="135" t="s">
        <v>1248</v>
      </c>
      <c r="G119" s="136" t="s">
        <v>839</v>
      </c>
      <c r="H119" s="137">
        <v>3</v>
      </c>
      <c r="I119" s="138">
        <v>0</v>
      </c>
      <c r="J119" s="138">
        <f t="shared" si="0"/>
        <v>0</v>
      </c>
      <c r="K119" s="135" t="s">
        <v>1</v>
      </c>
      <c r="L119" s="29"/>
      <c r="M119" s="139" t="s">
        <v>1</v>
      </c>
      <c r="N119" s="140" t="s">
        <v>37</v>
      </c>
      <c r="O119" s="141">
        <v>0</v>
      </c>
      <c r="P119" s="141">
        <f t="shared" si="1"/>
        <v>0</v>
      </c>
      <c r="Q119" s="141">
        <v>0</v>
      </c>
      <c r="R119" s="141">
        <f t="shared" si="2"/>
        <v>0</v>
      </c>
      <c r="S119" s="141">
        <v>0</v>
      </c>
      <c r="T119" s="142">
        <f t="shared" si="3"/>
        <v>0</v>
      </c>
      <c r="AR119" s="143" t="s">
        <v>167</v>
      </c>
      <c r="AT119" s="143" t="s">
        <v>162</v>
      </c>
      <c r="AU119" s="143" t="s">
        <v>72</v>
      </c>
      <c r="AY119" s="17" t="s">
        <v>160</v>
      </c>
      <c r="BE119" s="144">
        <f t="shared" si="4"/>
        <v>0</v>
      </c>
      <c r="BF119" s="144">
        <f t="shared" si="5"/>
        <v>0</v>
      </c>
      <c r="BG119" s="144">
        <f t="shared" si="6"/>
        <v>0</v>
      </c>
      <c r="BH119" s="144">
        <f t="shared" si="7"/>
        <v>0</v>
      </c>
      <c r="BI119" s="144">
        <f t="shared" si="8"/>
        <v>0</v>
      </c>
      <c r="BJ119" s="17" t="s">
        <v>79</v>
      </c>
      <c r="BK119" s="144">
        <f t="shared" si="9"/>
        <v>0</v>
      </c>
      <c r="BL119" s="17" t="s">
        <v>167</v>
      </c>
      <c r="BM119" s="143" t="s">
        <v>202</v>
      </c>
    </row>
    <row r="120" spans="2:65" s="1" customFormat="1" ht="24.2" customHeight="1">
      <c r="B120" s="132"/>
      <c r="C120" s="133" t="s">
        <v>167</v>
      </c>
      <c r="D120" s="133" t="s">
        <v>162</v>
      </c>
      <c r="E120" s="134" t="s">
        <v>1249</v>
      </c>
      <c r="F120" s="135" t="s">
        <v>1250</v>
      </c>
      <c r="G120" s="136" t="s">
        <v>382</v>
      </c>
      <c r="H120" s="137">
        <v>422</v>
      </c>
      <c r="I120" s="138">
        <v>0</v>
      </c>
      <c r="J120" s="138">
        <f t="shared" si="0"/>
        <v>0</v>
      </c>
      <c r="K120" s="135" t="s">
        <v>1</v>
      </c>
      <c r="L120" s="29"/>
      <c r="M120" s="139" t="s">
        <v>1</v>
      </c>
      <c r="N120" s="140" t="s">
        <v>37</v>
      </c>
      <c r="O120" s="141">
        <v>0</v>
      </c>
      <c r="P120" s="141">
        <f t="shared" si="1"/>
        <v>0</v>
      </c>
      <c r="Q120" s="141">
        <v>0</v>
      </c>
      <c r="R120" s="141">
        <f t="shared" si="2"/>
        <v>0</v>
      </c>
      <c r="S120" s="141">
        <v>0</v>
      </c>
      <c r="T120" s="142">
        <f t="shared" si="3"/>
        <v>0</v>
      </c>
      <c r="AR120" s="143" t="s">
        <v>167</v>
      </c>
      <c r="AT120" s="143" t="s">
        <v>162</v>
      </c>
      <c r="AU120" s="143" t="s">
        <v>72</v>
      </c>
      <c r="AY120" s="17" t="s">
        <v>160</v>
      </c>
      <c r="BE120" s="144">
        <f t="shared" si="4"/>
        <v>0</v>
      </c>
      <c r="BF120" s="144">
        <f t="shared" si="5"/>
        <v>0</v>
      </c>
      <c r="BG120" s="144">
        <f t="shared" si="6"/>
        <v>0</v>
      </c>
      <c r="BH120" s="144">
        <f t="shared" si="7"/>
        <v>0</v>
      </c>
      <c r="BI120" s="144">
        <f t="shared" si="8"/>
        <v>0</v>
      </c>
      <c r="BJ120" s="17" t="s">
        <v>79</v>
      </c>
      <c r="BK120" s="144">
        <f t="shared" si="9"/>
        <v>0</v>
      </c>
      <c r="BL120" s="17" t="s">
        <v>167</v>
      </c>
      <c r="BM120" s="143" t="s">
        <v>214</v>
      </c>
    </row>
    <row r="121" spans="2:65" s="1" customFormat="1" ht="33" customHeight="1">
      <c r="B121" s="132"/>
      <c r="C121" s="133" t="s">
        <v>196</v>
      </c>
      <c r="D121" s="133" t="s">
        <v>162</v>
      </c>
      <c r="E121" s="134" t="s">
        <v>1251</v>
      </c>
      <c r="F121" s="135" t="s">
        <v>1252</v>
      </c>
      <c r="G121" s="136" t="s">
        <v>382</v>
      </c>
      <c r="H121" s="137">
        <v>422</v>
      </c>
      <c r="I121" s="138">
        <v>0</v>
      </c>
      <c r="J121" s="138">
        <f t="shared" si="0"/>
        <v>0</v>
      </c>
      <c r="K121" s="135" t="s">
        <v>1</v>
      </c>
      <c r="L121" s="29"/>
      <c r="M121" s="139" t="s">
        <v>1</v>
      </c>
      <c r="N121" s="140" t="s">
        <v>37</v>
      </c>
      <c r="O121" s="141">
        <v>0</v>
      </c>
      <c r="P121" s="141">
        <f t="shared" si="1"/>
        <v>0</v>
      </c>
      <c r="Q121" s="141">
        <v>0</v>
      </c>
      <c r="R121" s="141">
        <f t="shared" si="2"/>
        <v>0</v>
      </c>
      <c r="S121" s="141">
        <v>0</v>
      </c>
      <c r="T121" s="142">
        <f t="shared" si="3"/>
        <v>0</v>
      </c>
      <c r="AR121" s="143" t="s">
        <v>167</v>
      </c>
      <c r="AT121" s="143" t="s">
        <v>162</v>
      </c>
      <c r="AU121" s="143" t="s">
        <v>72</v>
      </c>
      <c r="AY121" s="17" t="s">
        <v>160</v>
      </c>
      <c r="BE121" s="144">
        <f t="shared" si="4"/>
        <v>0</v>
      </c>
      <c r="BF121" s="144">
        <f t="shared" si="5"/>
        <v>0</v>
      </c>
      <c r="BG121" s="144">
        <f t="shared" si="6"/>
        <v>0</v>
      </c>
      <c r="BH121" s="144">
        <f t="shared" si="7"/>
        <v>0</v>
      </c>
      <c r="BI121" s="144">
        <f t="shared" si="8"/>
        <v>0</v>
      </c>
      <c r="BJ121" s="17" t="s">
        <v>79</v>
      </c>
      <c r="BK121" s="144">
        <f t="shared" si="9"/>
        <v>0</v>
      </c>
      <c r="BL121" s="17" t="s">
        <v>167</v>
      </c>
      <c r="BM121" s="143" t="s">
        <v>227</v>
      </c>
    </row>
    <row r="122" spans="2:65" s="1" customFormat="1" ht="16.5" customHeight="1">
      <c r="B122" s="132"/>
      <c r="C122" s="133" t="s">
        <v>202</v>
      </c>
      <c r="D122" s="133" t="s">
        <v>162</v>
      </c>
      <c r="E122" s="134" t="s">
        <v>1253</v>
      </c>
      <c r="F122" s="135" t="s">
        <v>1254</v>
      </c>
      <c r="G122" s="136" t="s">
        <v>382</v>
      </c>
      <c r="H122" s="137">
        <v>362</v>
      </c>
      <c r="I122" s="138">
        <v>0</v>
      </c>
      <c r="J122" s="138">
        <f t="shared" si="0"/>
        <v>0</v>
      </c>
      <c r="K122" s="135" t="s">
        <v>1</v>
      </c>
      <c r="L122" s="29"/>
      <c r="M122" s="139" t="s">
        <v>1</v>
      </c>
      <c r="N122" s="140" t="s">
        <v>37</v>
      </c>
      <c r="O122" s="141">
        <v>0</v>
      </c>
      <c r="P122" s="141">
        <f t="shared" si="1"/>
        <v>0</v>
      </c>
      <c r="Q122" s="141">
        <v>0</v>
      </c>
      <c r="R122" s="141">
        <f t="shared" si="2"/>
        <v>0</v>
      </c>
      <c r="S122" s="141">
        <v>0</v>
      </c>
      <c r="T122" s="142">
        <f t="shared" si="3"/>
        <v>0</v>
      </c>
      <c r="AR122" s="143" t="s">
        <v>167</v>
      </c>
      <c r="AT122" s="143" t="s">
        <v>162</v>
      </c>
      <c r="AU122" s="143" t="s">
        <v>72</v>
      </c>
      <c r="AY122" s="17" t="s">
        <v>160</v>
      </c>
      <c r="BE122" s="144">
        <f t="shared" si="4"/>
        <v>0</v>
      </c>
      <c r="BF122" s="144">
        <f t="shared" si="5"/>
        <v>0</v>
      </c>
      <c r="BG122" s="144">
        <f t="shared" si="6"/>
        <v>0</v>
      </c>
      <c r="BH122" s="144">
        <f t="shared" si="7"/>
        <v>0</v>
      </c>
      <c r="BI122" s="144">
        <f t="shared" si="8"/>
        <v>0</v>
      </c>
      <c r="BJ122" s="17" t="s">
        <v>79</v>
      </c>
      <c r="BK122" s="144">
        <f t="shared" si="9"/>
        <v>0</v>
      </c>
      <c r="BL122" s="17" t="s">
        <v>167</v>
      </c>
      <c r="BM122" s="143" t="s">
        <v>239</v>
      </c>
    </row>
    <row r="123" spans="2:65" s="1" customFormat="1" ht="16.5" customHeight="1">
      <c r="B123" s="132"/>
      <c r="C123" s="133" t="s">
        <v>208</v>
      </c>
      <c r="D123" s="133" t="s">
        <v>162</v>
      </c>
      <c r="E123" s="134" t="s">
        <v>1255</v>
      </c>
      <c r="F123" s="135" t="s">
        <v>1256</v>
      </c>
      <c r="G123" s="136" t="s">
        <v>382</v>
      </c>
      <c r="H123" s="137">
        <v>362</v>
      </c>
      <c r="I123" s="138">
        <v>0</v>
      </c>
      <c r="J123" s="138">
        <f t="shared" si="0"/>
        <v>0</v>
      </c>
      <c r="K123" s="135" t="s">
        <v>1</v>
      </c>
      <c r="L123" s="29"/>
      <c r="M123" s="139" t="s">
        <v>1</v>
      </c>
      <c r="N123" s="140" t="s">
        <v>37</v>
      </c>
      <c r="O123" s="141">
        <v>0</v>
      </c>
      <c r="P123" s="141">
        <f t="shared" si="1"/>
        <v>0</v>
      </c>
      <c r="Q123" s="141">
        <v>0</v>
      </c>
      <c r="R123" s="141">
        <f t="shared" si="2"/>
        <v>0</v>
      </c>
      <c r="S123" s="141">
        <v>0</v>
      </c>
      <c r="T123" s="142">
        <f t="shared" si="3"/>
        <v>0</v>
      </c>
      <c r="AR123" s="143" t="s">
        <v>167</v>
      </c>
      <c r="AT123" s="143" t="s">
        <v>162</v>
      </c>
      <c r="AU123" s="143" t="s">
        <v>72</v>
      </c>
      <c r="AY123" s="17" t="s">
        <v>160</v>
      </c>
      <c r="BE123" s="144">
        <f t="shared" si="4"/>
        <v>0</v>
      </c>
      <c r="BF123" s="144">
        <f t="shared" si="5"/>
        <v>0</v>
      </c>
      <c r="BG123" s="144">
        <f t="shared" si="6"/>
        <v>0</v>
      </c>
      <c r="BH123" s="144">
        <f t="shared" si="7"/>
        <v>0</v>
      </c>
      <c r="BI123" s="144">
        <f t="shared" si="8"/>
        <v>0</v>
      </c>
      <c r="BJ123" s="17" t="s">
        <v>79</v>
      </c>
      <c r="BK123" s="144">
        <f t="shared" si="9"/>
        <v>0</v>
      </c>
      <c r="BL123" s="17" t="s">
        <v>167</v>
      </c>
      <c r="BM123" s="143" t="s">
        <v>255</v>
      </c>
    </row>
    <row r="124" spans="2:65" s="1" customFormat="1" ht="24.2" customHeight="1">
      <c r="B124" s="132"/>
      <c r="C124" s="133" t="s">
        <v>214</v>
      </c>
      <c r="D124" s="133" t="s">
        <v>162</v>
      </c>
      <c r="E124" s="134" t="s">
        <v>1257</v>
      </c>
      <c r="F124" s="135" t="s">
        <v>1258</v>
      </c>
      <c r="G124" s="136" t="s">
        <v>839</v>
      </c>
      <c r="H124" s="137">
        <v>3</v>
      </c>
      <c r="I124" s="138">
        <v>0</v>
      </c>
      <c r="J124" s="138">
        <f t="shared" si="0"/>
        <v>0</v>
      </c>
      <c r="K124" s="135" t="s">
        <v>1</v>
      </c>
      <c r="L124" s="29"/>
      <c r="M124" s="139" t="s">
        <v>1</v>
      </c>
      <c r="N124" s="140" t="s">
        <v>37</v>
      </c>
      <c r="O124" s="141">
        <v>0</v>
      </c>
      <c r="P124" s="141">
        <f t="shared" si="1"/>
        <v>0</v>
      </c>
      <c r="Q124" s="141">
        <v>0</v>
      </c>
      <c r="R124" s="141">
        <f t="shared" si="2"/>
        <v>0</v>
      </c>
      <c r="S124" s="141">
        <v>0</v>
      </c>
      <c r="T124" s="142">
        <f t="shared" si="3"/>
        <v>0</v>
      </c>
      <c r="AR124" s="143" t="s">
        <v>167</v>
      </c>
      <c r="AT124" s="143" t="s">
        <v>162</v>
      </c>
      <c r="AU124" s="143" t="s">
        <v>72</v>
      </c>
      <c r="AY124" s="17" t="s">
        <v>160</v>
      </c>
      <c r="BE124" s="144">
        <f t="shared" si="4"/>
        <v>0</v>
      </c>
      <c r="BF124" s="144">
        <f t="shared" si="5"/>
        <v>0</v>
      </c>
      <c r="BG124" s="144">
        <f t="shared" si="6"/>
        <v>0</v>
      </c>
      <c r="BH124" s="144">
        <f t="shared" si="7"/>
        <v>0</v>
      </c>
      <c r="BI124" s="144">
        <f t="shared" si="8"/>
        <v>0</v>
      </c>
      <c r="BJ124" s="17" t="s">
        <v>79</v>
      </c>
      <c r="BK124" s="144">
        <f t="shared" si="9"/>
        <v>0</v>
      </c>
      <c r="BL124" s="17" t="s">
        <v>167</v>
      </c>
      <c r="BM124" s="143" t="s">
        <v>269</v>
      </c>
    </row>
    <row r="125" spans="2:65" s="1" customFormat="1" ht="16.5" customHeight="1">
      <c r="B125" s="132"/>
      <c r="C125" s="133" t="s">
        <v>221</v>
      </c>
      <c r="D125" s="133" t="s">
        <v>162</v>
      </c>
      <c r="E125" s="134" t="s">
        <v>1259</v>
      </c>
      <c r="F125" s="135" t="s">
        <v>1260</v>
      </c>
      <c r="G125" s="136" t="s">
        <v>839</v>
      </c>
      <c r="H125" s="137">
        <v>36</v>
      </c>
      <c r="I125" s="138">
        <v>0</v>
      </c>
      <c r="J125" s="138">
        <f t="shared" si="0"/>
        <v>0</v>
      </c>
      <c r="K125" s="135" t="s">
        <v>1</v>
      </c>
      <c r="L125" s="29"/>
      <c r="M125" s="139" t="s">
        <v>1</v>
      </c>
      <c r="N125" s="140" t="s">
        <v>37</v>
      </c>
      <c r="O125" s="141">
        <v>0</v>
      </c>
      <c r="P125" s="141">
        <f t="shared" si="1"/>
        <v>0</v>
      </c>
      <c r="Q125" s="141">
        <v>0</v>
      </c>
      <c r="R125" s="141">
        <f t="shared" si="2"/>
        <v>0</v>
      </c>
      <c r="S125" s="141">
        <v>0</v>
      </c>
      <c r="T125" s="142">
        <f t="shared" si="3"/>
        <v>0</v>
      </c>
      <c r="AR125" s="143" t="s">
        <v>167</v>
      </c>
      <c r="AT125" s="143" t="s">
        <v>162</v>
      </c>
      <c r="AU125" s="143" t="s">
        <v>72</v>
      </c>
      <c r="AY125" s="17" t="s">
        <v>160</v>
      </c>
      <c r="BE125" s="144">
        <f t="shared" si="4"/>
        <v>0</v>
      </c>
      <c r="BF125" s="144">
        <f t="shared" si="5"/>
        <v>0</v>
      </c>
      <c r="BG125" s="144">
        <f t="shared" si="6"/>
        <v>0</v>
      </c>
      <c r="BH125" s="144">
        <f t="shared" si="7"/>
        <v>0</v>
      </c>
      <c r="BI125" s="144">
        <f t="shared" si="8"/>
        <v>0</v>
      </c>
      <c r="BJ125" s="17" t="s">
        <v>79</v>
      </c>
      <c r="BK125" s="144">
        <f t="shared" si="9"/>
        <v>0</v>
      </c>
      <c r="BL125" s="17" t="s">
        <v>167</v>
      </c>
      <c r="BM125" s="143" t="s">
        <v>281</v>
      </c>
    </row>
    <row r="126" spans="2:65" s="1" customFormat="1" ht="16.5" customHeight="1">
      <c r="B126" s="132"/>
      <c r="C126" s="133" t="s">
        <v>227</v>
      </c>
      <c r="D126" s="133" t="s">
        <v>162</v>
      </c>
      <c r="E126" s="134" t="s">
        <v>1261</v>
      </c>
      <c r="F126" s="135" t="s">
        <v>1262</v>
      </c>
      <c r="G126" s="136" t="s">
        <v>839</v>
      </c>
      <c r="H126" s="137">
        <v>36</v>
      </c>
      <c r="I126" s="138">
        <v>0</v>
      </c>
      <c r="J126" s="138">
        <f t="shared" si="0"/>
        <v>0</v>
      </c>
      <c r="K126" s="135" t="s">
        <v>1</v>
      </c>
      <c r="L126" s="29"/>
      <c r="M126" s="139" t="s">
        <v>1</v>
      </c>
      <c r="N126" s="140" t="s">
        <v>37</v>
      </c>
      <c r="O126" s="141">
        <v>0</v>
      </c>
      <c r="P126" s="141">
        <f t="shared" si="1"/>
        <v>0</v>
      </c>
      <c r="Q126" s="141">
        <v>0</v>
      </c>
      <c r="R126" s="141">
        <f t="shared" si="2"/>
        <v>0</v>
      </c>
      <c r="S126" s="141">
        <v>0</v>
      </c>
      <c r="T126" s="142">
        <f t="shared" si="3"/>
        <v>0</v>
      </c>
      <c r="AR126" s="143" t="s">
        <v>167</v>
      </c>
      <c r="AT126" s="143" t="s">
        <v>162</v>
      </c>
      <c r="AU126" s="143" t="s">
        <v>72</v>
      </c>
      <c r="AY126" s="17" t="s">
        <v>160</v>
      </c>
      <c r="BE126" s="144">
        <f t="shared" si="4"/>
        <v>0</v>
      </c>
      <c r="BF126" s="144">
        <f t="shared" si="5"/>
        <v>0</v>
      </c>
      <c r="BG126" s="144">
        <f t="shared" si="6"/>
        <v>0</v>
      </c>
      <c r="BH126" s="144">
        <f t="shared" si="7"/>
        <v>0</v>
      </c>
      <c r="BI126" s="144">
        <f t="shared" si="8"/>
        <v>0</v>
      </c>
      <c r="BJ126" s="17" t="s">
        <v>79</v>
      </c>
      <c r="BK126" s="144">
        <f t="shared" si="9"/>
        <v>0</v>
      </c>
      <c r="BL126" s="17" t="s">
        <v>167</v>
      </c>
      <c r="BM126" s="143" t="s">
        <v>293</v>
      </c>
    </row>
    <row r="127" spans="2:65" s="1" customFormat="1" ht="16.5" customHeight="1">
      <c r="B127" s="132"/>
      <c r="C127" s="133" t="s">
        <v>233</v>
      </c>
      <c r="D127" s="133" t="s">
        <v>162</v>
      </c>
      <c r="E127" s="134" t="s">
        <v>1263</v>
      </c>
      <c r="F127" s="135" t="s">
        <v>1264</v>
      </c>
      <c r="G127" s="136" t="s">
        <v>810</v>
      </c>
      <c r="H127" s="137">
        <v>2</v>
      </c>
      <c r="I127" s="138">
        <v>0</v>
      </c>
      <c r="J127" s="138">
        <f t="shared" si="0"/>
        <v>0</v>
      </c>
      <c r="K127" s="135" t="s">
        <v>1</v>
      </c>
      <c r="L127" s="29"/>
      <c r="M127" s="139" t="s">
        <v>1</v>
      </c>
      <c r="N127" s="140" t="s">
        <v>37</v>
      </c>
      <c r="O127" s="141">
        <v>0</v>
      </c>
      <c r="P127" s="141">
        <f t="shared" si="1"/>
        <v>0</v>
      </c>
      <c r="Q127" s="141">
        <v>0</v>
      </c>
      <c r="R127" s="141">
        <f t="shared" si="2"/>
        <v>0</v>
      </c>
      <c r="S127" s="141">
        <v>0</v>
      </c>
      <c r="T127" s="142">
        <f t="shared" si="3"/>
        <v>0</v>
      </c>
      <c r="AR127" s="143" t="s">
        <v>167</v>
      </c>
      <c r="AT127" s="143" t="s">
        <v>162</v>
      </c>
      <c r="AU127" s="143" t="s">
        <v>72</v>
      </c>
      <c r="AY127" s="17" t="s">
        <v>160</v>
      </c>
      <c r="BE127" s="144">
        <f t="shared" si="4"/>
        <v>0</v>
      </c>
      <c r="BF127" s="144">
        <f t="shared" si="5"/>
        <v>0</v>
      </c>
      <c r="BG127" s="144">
        <f t="shared" si="6"/>
        <v>0</v>
      </c>
      <c r="BH127" s="144">
        <f t="shared" si="7"/>
        <v>0</v>
      </c>
      <c r="BI127" s="144">
        <f t="shared" si="8"/>
        <v>0</v>
      </c>
      <c r="BJ127" s="17" t="s">
        <v>79</v>
      </c>
      <c r="BK127" s="144">
        <f t="shared" si="9"/>
        <v>0</v>
      </c>
      <c r="BL127" s="17" t="s">
        <v>167</v>
      </c>
      <c r="BM127" s="143" t="s">
        <v>303</v>
      </c>
    </row>
    <row r="128" spans="2:65" s="1" customFormat="1" ht="16.5" customHeight="1">
      <c r="B128" s="132"/>
      <c r="C128" s="133" t="s">
        <v>239</v>
      </c>
      <c r="D128" s="133" t="s">
        <v>162</v>
      </c>
      <c r="E128" s="134" t="s">
        <v>1265</v>
      </c>
      <c r="F128" s="135" t="s">
        <v>1266</v>
      </c>
      <c r="G128" s="136" t="s">
        <v>839</v>
      </c>
      <c r="H128" s="137">
        <v>3</v>
      </c>
      <c r="I128" s="138">
        <v>0</v>
      </c>
      <c r="J128" s="138">
        <f t="shared" si="0"/>
        <v>0</v>
      </c>
      <c r="K128" s="135" t="s">
        <v>1</v>
      </c>
      <c r="L128" s="29"/>
      <c r="M128" s="139" t="s">
        <v>1</v>
      </c>
      <c r="N128" s="140" t="s">
        <v>37</v>
      </c>
      <c r="O128" s="141">
        <v>0</v>
      </c>
      <c r="P128" s="141">
        <f t="shared" si="1"/>
        <v>0</v>
      </c>
      <c r="Q128" s="141">
        <v>0</v>
      </c>
      <c r="R128" s="141">
        <f t="shared" si="2"/>
        <v>0</v>
      </c>
      <c r="S128" s="141">
        <v>0</v>
      </c>
      <c r="T128" s="142">
        <f t="shared" si="3"/>
        <v>0</v>
      </c>
      <c r="AR128" s="143" t="s">
        <v>167</v>
      </c>
      <c r="AT128" s="143" t="s">
        <v>162</v>
      </c>
      <c r="AU128" s="143" t="s">
        <v>72</v>
      </c>
      <c r="AY128" s="17" t="s">
        <v>160</v>
      </c>
      <c r="BE128" s="144">
        <f t="shared" si="4"/>
        <v>0</v>
      </c>
      <c r="BF128" s="144">
        <f t="shared" si="5"/>
        <v>0</v>
      </c>
      <c r="BG128" s="144">
        <f t="shared" si="6"/>
        <v>0</v>
      </c>
      <c r="BH128" s="144">
        <f t="shared" si="7"/>
        <v>0</v>
      </c>
      <c r="BI128" s="144">
        <f t="shared" si="8"/>
        <v>0</v>
      </c>
      <c r="BJ128" s="17" t="s">
        <v>79</v>
      </c>
      <c r="BK128" s="144">
        <f t="shared" si="9"/>
        <v>0</v>
      </c>
      <c r="BL128" s="17" t="s">
        <v>167</v>
      </c>
      <c r="BM128" s="143" t="s">
        <v>317</v>
      </c>
    </row>
    <row r="129" spans="2:65" s="1" customFormat="1" ht="37.9" customHeight="1">
      <c r="B129" s="132"/>
      <c r="C129" s="133" t="s">
        <v>244</v>
      </c>
      <c r="D129" s="133" t="s">
        <v>162</v>
      </c>
      <c r="E129" s="134" t="s">
        <v>1267</v>
      </c>
      <c r="F129" s="135" t="s">
        <v>1268</v>
      </c>
      <c r="G129" s="136" t="s">
        <v>382</v>
      </c>
      <c r="H129" s="137">
        <v>32</v>
      </c>
      <c r="I129" s="138">
        <v>0</v>
      </c>
      <c r="J129" s="138">
        <f t="shared" si="0"/>
        <v>0</v>
      </c>
      <c r="K129" s="135" t="s">
        <v>1</v>
      </c>
      <c r="L129" s="29"/>
      <c r="M129" s="139" t="s">
        <v>1</v>
      </c>
      <c r="N129" s="140" t="s">
        <v>37</v>
      </c>
      <c r="O129" s="141">
        <v>0</v>
      </c>
      <c r="P129" s="141">
        <f t="shared" si="1"/>
        <v>0</v>
      </c>
      <c r="Q129" s="141">
        <v>0</v>
      </c>
      <c r="R129" s="141">
        <f t="shared" si="2"/>
        <v>0</v>
      </c>
      <c r="S129" s="141">
        <v>0</v>
      </c>
      <c r="T129" s="142">
        <f t="shared" si="3"/>
        <v>0</v>
      </c>
      <c r="AR129" s="143" t="s">
        <v>167</v>
      </c>
      <c r="AT129" s="143" t="s">
        <v>162</v>
      </c>
      <c r="AU129" s="143" t="s">
        <v>72</v>
      </c>
      <c r="AY129" s="17" t="s">
        <v>160</v>
      </c>
      <c r="BE129" s="144">
        <f t="shared" si="4"/>
        <v>0</v>
      </c>
      <c r="BF129" s="144">
        <f t="shared" si="5"/>
        <v>0</v>
      </c>
      <c r="BG129" s="144">
        <f t="shared" si="6"/>
        <v>0</v>
      </c>
      <c r="BH129" s="144">
        <f t="shared" si="7"/>
        <v>0</v>
      </c>
      <c r="BI129" s="144">
        <f t="shared" si="8"/>
        <v>0</v>
      </c>
      <c r="BJ129" s="17" t="s">
        <v>79</v>
      </c>
      <c r="BK129" s="144">
        <f t="shared" si="9"/>
        <v>0</v>
      </c>
      <c r="BL129" s="17" t="s">
        <v>167</v>
      </c>
      <c r="BM129" s="143" t="s">
        <v>332</v>
      </c>
    </row>
    <row r="130" spans="2:65" s="1" customFormat="1" ht="16.5" customHeight="1">
      <c r="B130" s="132"/>
      <c r="C130" s="133" t="s">
        <v>255</v>
      </c>
      <c r="D130" s="133" t="s">
        <v>162</v>
      </c>
      <c r="E130" s="134" t="s">
        <v>1269</v>
      </c>
      <c r="F130" s="135" t="s">
        <v>1270</v>
      </c>
      <c r="G130" s="136" t="s">
        <v>839</v>
      </c>
      <c r="H130" s="137">
        <v>32</v>
      </c>
      <c r="I130" s="138">
        <v>0</v>
      </c>
      <c r="J130" s="138">
        <f t="shared" si="0"/>
        <v>0</v>
      </c>
      <c r="K130" s="135" t="s">
        <v>1</v>
      </c>
      <c r="L130" s="29"/>
      <c r="M130" s="139" t="s">
        <v>1</v>
      </c>
      <c r="N130" s="140" t="s">
        <v>37</v>
      </c>
      <c r="O130" s="141">
        <v>0</v>
      </c>
      <c r="P130" s="141">
        <f t="shared" si="1"/>
        <v>0</v>
      </c>
      <c r="Q130" s="141">
        <v>0</v>
      </c>
      <c r="R130" s="141">
        <f t="shared" si="2"/>
        <v>0</v>
      </c>
      <c r="S130" s="141">
        <v>0</v>
      </c>
      <c r="T130" s="142">
        <f t="shared" si="3"/>
        <v>0</v>
      </c>
      <c r="AR130" s="143" t="s">
        <v>167</v>
      </c>
      <c r="AT130" s="143" t="s">
        <v>162</v>
      </c>
      <c r="AU130" s="143" t="s">
        <v>72</v>
      </c>
      <c r="AY130" s="17" t="s">
        <v>160</v>
      </c>
      <c r="BE130" s="144">
        <f t="shared" si="4"/>
        <v>0</v>
      </c>
      <c r="BF130" s="144">
        <f t="shared" si="5"/>
        <v>0</v>
      </c>
      <c r="BG130" s="144">
        <f t="shared" si="6"/>
        <v>0</v>
      </c>
      <c r="BH130" s="144">
        <f t="shared" si="7"/>
        <v>0</v>
      </c>
      <c r="BI130" s="144">
        <f t="shared" si="8"/>
        <v>0</v>
      </c>
      <c r="BJ130" s="17" t="s">
        <v>79</v>
      </c>
      <c r="BK130" s="144">
        <f t="shared" si="9"/>
        <v>0</v>
      </c>
      <c r="BL130" s="17" t="s">
        <v>167</v>
      </c>
      <c r="BM130" s="143" t="s">
        <v>352</v>
      </c>
    </row>
    <row r="131" spans="2:65" s="1" customFormat="1" ht="24.2" customHeight="1">
      <c r="B131" s="132"/>
      <c r="C131" s="133" t="s">
        <v>8</v>
      </c>
      <c r="D131" s="133" t="s">
        <v>162</v>
      </c>
      <c r="E131" s="134" t="s">
        <v>1271</v>
      </c>
      <c r="F131" s="135" t="s">
        <v>1272</v>
      </c>
      <c r="G131" s="136" t="s">
        <v>839</v>
      </c>
      <c r="H131" s="137">
        <v>96</v>
      </c>
      <c r="I131" s="138">
        <v>0</v>
      </c>
      <c r="J131" s="138">
        <f t="shared" si="0"/>
        <v>0</v>
      </c>
      <c r="K131" s="135" t="s">
        <v>1</v>
      </c>
      <c r="L131" s="29"/>
      <c r="M131" s="139" t="s">
        <v>1</v>
      </c>
      <c r="N131" s="140" t="s">
        <v>37</v>
      </c>
      <c r="O131" s="141">
        <v>0</v>
      </c>
      <c r="P131" s="141">
        <f t="shared" si="1"/>
        <v>0</v>
      </c>
      <c r="Q131" s="141">
        <v>0</v>
      </c>
      <c r="R131" s="141">
        <f t="shared" si="2"/>
        <v>0</v>
      </c>
      <c r="S131" s="141">
        <v>0</v>
      </c>
      <c r="T131" s="142">
        <f t="shared" si="3"/>
        <v>0</v>
      </c>
      <c r="AR131" s="143" t="s">
        <v>167</v>
      </c>
      <c r="AT131" s="143" t="s">
        <v>162</v>
      </c>
      <c r="AU131" s="143" t="s">
        <v>72</v>
      </c>
      <c r="AY131" s="17" t="s">
        <v>160</v>
      </c>
      <c r="BE131" s="144">
        <f t="shared" si="4"/>
        <v>0</v>
      </c>
      <c r="BF131" s="144">
        <f t="shared" si="5"/>
        <v>0</v>
      </c>
      <c r="BG131" s="144">
        <f t="shared" si="6"/>
        <v>0</v>
      </c>
      <c r="BH131" s="144">
        <f t="shared" si="7"/>
        <v>0</v>
      </c>
      <c r="BI131" s="144">
        <f t="shared" si="8"/>
        <v>0</v>
      </c>
      <c r="BJ131" s="17" t="s">
        <v>79</v>
      </c>
      <c r="BK131" s="144">
        <f t="shared" si="9"/>
        <v>0</v>
      </c>
      <c r="BL131" s="17" t="s">
        <v>167</v>
      </c>
      <c r="BM131" s="143" t="s">
        <v>363</v>
      </c>
    </row>
    <row r="132" spans="2:65" s="1" customFormat="1" ht="16.5" customHeight="1">
      <c r="B132" s="132"/>
      <c r="C132" s="133" t="s">
        <v>269</v>
      </c>
      <c r="D132" s="133" t="s">
        <v>162</v>
      </c>
      <c r="E132" s="134" t="s">
        <v>1273</v>
      </c>
      <c r="F132" s="135" t="s">
        <v>1274</v>
      </c>
      <c r="G132" s="136" t="s">
        <v>839</v>
      </c>
      <c r="H132" s="137">
        <v>6</v>
      </c>
      <c r="I132" s="138">
        <v>0</v>
      </c>
      <c r="J132" s="138">
        <f t="shared" si="0"/>
        <v>0</v>
      </c>
      <c r="K132" s="135" t="s">
        <v>1</v>
      </c>
      <c r="L132" s="29"/>
      <c r="M132" s="139" t="s">
        <v>1</v>
      </c>
      <c r="N132" s="140" t="s">
        <v>37</v>
      </c>
      <c r="O132" s="141">
        <v>0</v>
      </c>
      <c r="P132" s="141">
        <f t="shared" si="1"/>
        <v>0</v>
      </c>
      <c r="Q132" s="141">
        <v>0</v>
      </c>
      <c r="R132" s="141">
        <f t="shared" si="2"/>
        <v>0</v>
      </c>
      <c r="S132" s="141">
        <v>0</v>
      </c>
      <c r="T132" s="142">
        <f t="shared" si="3"/>
        <v>0</v>
      </c>
      <c r="AR132" s="143" t="s">
        <v>167</v>
      </c>
      <c r="AT132" s="143" t="s">
        <v>162</v>
      </c>
      <c r="AU132" s="143" t="s">
        <v>72</v>
      </c>
      <c r="AY132" s="17" t="s">
        <v>160</v>
      </c>
      <c r="BE132" s="144">
        <f t="shared" si="4"/>
        <v>0</v>
      </c>
      <c r="BF132" s="144">
        <f t="shared" si="5"/>
        <v>0</v>
      </c>
      <c r="BG132" s="144">
        <f t="shared" si="6"/>
        <v>0</v>
      </c>
      <c r="BH132" s="144">
        <f t="shared" si="7"/>
        <v>0</v>
      </c>
      <c r="BI132" s="144">
        <f t="shared" si="8"/>
        <v>0</v>
      </c>
      <c r="BJ132" s="17" t="s">
        <v>79</v>
      </c>
      <c r="BK132" s="144">
        <f t="shared" si="9"/>
        <v>0</v>
      </c>
      <c r="BL132" s="17" t="s">
        <v>167</v>
      </c>
      <c r="BM132" s="143" t="s">
        <v>379</v>
      </c>
    </row>
    <row r="133" spans="2:65" s="1" customFormat="1" ht="24.2" customHeight="1">
      <c r="B133" s="132"/>
      <c r="C133" s="133" t="s">
        <v>275</v>
      </c>
      <c r="D133" s="133" t="s">
        <v>162</v>
      </c>
      <c r="E133" s="134" t="s">
        <v>1275</v>
      </c>
      <c r="F133" s="135" t="s">
        <v>1276</v>
      </c>
      <c r="G133" s="136" t="s">
        <v>810</v>
      </c>
      <c r="H133" s="137">
        <v>4</v>
      </c>
      <c r="I133" s="138">
        <v>0</v>
      </c>
      <c r="J133" s="138">
        <f t="shared" si="0"/>
        <v>0</v>
      </c>
      <c r="K133" s="135" t="s">
        <v>1</v>
      </c>
      <c r="L133" s="29"/>
      <c r="M133" s="139" t="s">
        <v>1</v>
      </c>
      <c r="N133" s="140" t="s">
        <v>37</v>
      </c>
      <c r="O133" s="141">
        <v>0</v>
      </c>
      <c r="P133" s="141">
        <f t="shared" si="1"/>
        <v>0</v>
      </c>
      <c r="Q133" s="141">
        <v>0</v>
      </c>
      <c r="R133" s="141">
        <f t="shared" si="2"/>
        <v>0</v>
      </c>
      <c r="S133" s="141">
        <v>0</v>
      </c>
      <c r="T133" s="142">
        <f t="shared" si="3"/>
        <v>0</v>
      </c>
      <c r="AR133" s="143" t="s">
        <v>167</v>
      </c>
      <c r="AT133" s="143" t="s">
        <v>162</v>
      </c>
      <c r="AU133" s="143" t="s">
        <v>72</v>
      </c>
      <c r="AY133" s="17" t="s">
        <v>160</v>
      </c>
      <c r="BE133" s="144">
        <f t="shared" si="4"/>
        <v>0</v>
      </c>
      <c r="BF133" s="144">
        <f t="shared" si="5"/>
        <v>0</v>
      </c>
      <c r="BG133" s="144">
        <f t="shared" si="6"/>
        <v>0</v>
      </c>
      <c r="BH133" s="144">
        <f t="shared" si="7"/>
        <v>0</v>
      </c>
      <c r="BI133" s="144">
        <f t="shared" si="8"/>
        <v>0</v>
      </c>
      <c r="BJ133" s="17" t="s">
        <v>79</v>
      </c>
      <c r="BK133" s="144">
        <f t="shared" si="9"/>
        <v>0</v>
      </c>
      <c r="BL133" s="17" t="s">
        <v>167</v>
      </c>
      <c r="BM133" s="143" t="s">
        <v>394</v>
      </c>
    </row>
    <row r="134" spans="2:65" s="1" customFormat="1" ht="16.5" customHeight="1">
      <c r="B134" s="132"/>
      <c r="C134" s="133" t="s">
        <v>281</v>
      </c>
      <c r="D134" s="133" t="s">
        <v>162</v>
      </c>
      <c r="E134" s="134" t="s">
        <v>1277</v>
      </c>
      <c r="F134" s="135" t="s">
        <v>1278</v>
      </c>
      <c r="G134" s="136" t="s">
        <v>810</v>
      </c>
      <c r="H134" s="137">
        <v>4</v>
      </c>
      <c r="I134" s="138">
        <v>0</v>
      </c>
      <c r="J134" s="138">
        <f t="shared" si="0"/>
        <v>0</v>
      </c>
      <c r="K134" s="135" t="s">
        <v>1</v>
      </c>
      <c r="L134" s="29"/>
      <c r="M134" s="139" t="s">
        <v>1</v>
      </c>
      <c r="N134" s="140" t="s">
        <v>37</v>
      </c>
      <c r="O134" s="141">
        <v>0</v>
      </c>
      <c r="P134" s="141">
        <f t="shared" si="1"/>
        <v>0</v>
      </c>
      <c r="Q134" s="141">
        <v>0</v>
      </c>
      <c r="R134" s="141">
        <f t="shared" si="2"/>
        <v>0</v>
      </c>
      <c r="S134" s="141">
        <v>0</v>
      </c>
      <c r="T134" s="142">
        <f t="shared" si="3"/>
        <v>0</v>
      </c>
      <c r="AR134" s="143" t="s">
        <v>167</v>
      </c>
      <c r="AT134" s="143" t="s">
        <v>162</v>
      </c>
      <c r="AU134" s="143" t="s">
        <v>72</v>
      </c>
      <c r="AY134" s="17" t="s">
        <v>160</v>
      </c>
      <c r="BE134" s="144">
        <f t="shared" si="4"/>
        <v>0</v>
      </c>
      <c r="BF134" s="144">
        <f t="shared" si="5"/>
        <v>0</v>
      </c>
      <c r="BG134" s="144">
        <f t="shared" si="6"/>
        <v>0</v>
      </c>
      <c r="BH134" s="144">
        <f t="shared" si="7"/>
        <v>0</v>
      </c>
      <c r="BI134" s="144">
        <f t="shared" si="8"/>
        <v>0</v>
      </c>
      <c r="BJ134" s="17" t="s">
        <v>79</v>
      </c>
      <c r="BK134" s="144">
        <f t="shared" si="9"/>
        <v>0</v>
      </c>
      <c r="BL134" s="17" t="s">
        <v>167</v>
      </c>
      <c r="BM134" s="143" t="s">
        <v>408</v>
      </c>
    </row>
    <row r="135" spans="2:65" s="1" customFormat="1" ht="24.2" customHeight="1">
      <c r="B135" s="132"/>
      <c r="C135" s="133" t="s">
        <v>287</v>
      </c>
      <c r="D135" s="133" t="s">
        <v>162</v>
      </c>
      <c r="E135" s="134" t="s">
        <v>1279</v>
      </c>
      <c r="F135" s="135" t="s">
        <v>1128</v>
      </c>
      <c r="G135" s="136" t="s">
        <v>844</v>
      </c>
      <c r="H135" s="137">
        <v>1</v>
      </c>
      <c r="I135" s="138">
        <v>0</v>
      </c>
      <c r="J135" s="138">
        <f t="shared" si="0"/>
        <v>0</v>
      </c>
      <c r="K135" s="135" t="s">
        <v>1</v>
      </c>
      <c r="L135" s="29"/>
      <c r="M135" s="139" t="s">
        <v>1</v>
      </c>
      <c r="N135" s="140" t="s">
        <v>37</v>
      </c>
      <c r="O135" s="141">
        <v>0</v>
      </c>
      <c r="P135" s="141">
        <f t="shared" si="1"/>
        <v>0</v>
      </c>
      <c r="Q135" s="141">
        <v>0</v>
      </c>
      <c r="R135" s="141">
        <f t="shared" si="2"/>
        <v>0</v>
      </c>
      <c r="S135" s="141">
        <v>0</v>
      </c>
      <c r="T135" s="142">
        <f t="shared" si="3"/>
        <v>0</v>
      </c>
      <c r="AR135" s="143" t="s">
        <v>167</v>
      </c>
      <c r="AT135" s="143" t="s">
        <v>162</v>
      </c>
      <c r="AU135" s="143" t="s">
        <v>72</v>
      </c>
      <c r="AY135" s="17" t="s">
        <v>160</v>
      </c>
      <c r="BE135" s="144">
        <f t="shared" si="4"/>
        <v>0</v>
      </c>
      <c r="BF135" s="144">
        <f t="shared" si="5"/>
        <v>0</v>
      </c>
      <c r="BG135" s="144">
        <f t="shared" si="6"/>
        <v>0</v>
      </c>
      <c r="BH135" s="144">
        <f t="shared" si="7"/>
        <v>0</v>
      </c>
      <c r="BI135" s="144">
        <f t="shared" si="8"/>
        <v>0</v>
      </c>
      <c r="BJ135" s="17" t="s">
        <v>79</v>
      </c>
      <c r="BK135" s="144">
        <f t="shared" si="9"/>
        <v>0</v>
      </c>
      <c r="BL135" s="17" t="s">
        <v>167</v>
      </c>
      <c r="BM135" s="143" t="s">
        <v>430</v>
      </c>
    </row>
    <row r="136" spans="2:65" s="1" customFormat="1" ht="16.5" customHeight="1">
      <c r="B136" s="132"/>
      <c r="C136" s="133" t="s">
        <v>293</v>
      </c>
      <c r="D136" s="133" t="s">
        <v>162</v>
      </c>
      <c r="E136" s="134" t="s">
        <v>1280</v>
      </c>
      <c r="F136" s="135" t="s">
        <v>1281</v>
      </c>
      <c r="G136" s="136" t="s">
        <v>844</v>
      </c>
      <c r="H136" s="137">
        <v>1</v>
      </c>
      <c r="I136" s="138">
        <v>0</v>
      </c>
      <c r="J136" s="138">
        <f t="shared" si="0"/>
        <v>0</v>
      </c>
      <c r="K136" s="135" t="s">
        <v>1</v>
      </c>
      <c r="L136" s="29"/>
      <c r="M136" s="188" t="s">
        <v>1</v>
      </c>
      <c r="N136" s="189" t="s">
        <v>37</v>
      </c>
      <c r="O136" s="190">
        <v>0</v>
      </c>
      <c r="P136" s="190">
        <f t="shared" si="1"/>
        <v>0</v>
      </c>
      <c r="Q136" s="190">
        <v>0</v>
      </c>
      <c r="R136" s="190">
        <f t="shared" si="2"/>
        <v>0</v>
      </c>
      <c r="S136" s="190">
        <v>0</v>
      </c>
      <c r="T136" s="191">
        <f t="shared" si="3"/>
        <v>0</v>
      </c>
      <c r="AR136" s="143" t="s">
        <v>167</v>
      </c>
      <c r="AT136" s="143" t="s">
        <v>162</v>
      </c>
      <c r="AU136" s="143" t="s">
        <v>72</v>
      </c>
      <c r="AY136" s="17" t="s">
        <v>160</v>
      </c>
      <c r="BE136" s="144">
        <f t="shared" si="4"/>
        <v>0</v>
      </c>
      <c r="BF136" s="144">
        <f t="shared" si="5"/>
        <v>0</v>
      </c>
      <c r="BG136" s="144">
        <f t="shared" si="6"/>
        <v>0</v>
      </c>
      <c r="BH136" s="144">
        <f t="shared" si="7"/>
        <v>0</v>
      </c>
      <c r="BI136" s="144">
        <f t="shared" si="8"/>
        <v>0</v>
      </c>
      <c r="BJ136" s="17" t="s">
        <v>79</v>
      </c>
      <c r="BK136" s="144">
        <f t="shared" si="9"/>
        <v>0</v>
      </c>
      <c r="BL136" s="17" t="s">
        <v>167</v>
      </c>
      <c r="BM136" s="143" t="s">
        <v>444</v>
      </c>
    </row>
    <row r="137" spans="2:65" s="1" customFormat="1" ht="6.95" customHeight="1">
      <c r="B137" s="41"/>
      <c r="C137" s="42"/>
      <c r="D137" s="42"/>
      <c r="E137" s="42"/>
      <c r="F137" s="42"/>
      <c r="G137" s="42"/>
      <c r="H137" s="42"/>
      <c r="I137" s="42"/>
      <c r="J137" s="42"/>
      <c r="K137" s="42"/>
      <c r="L137" s="29"/>
    </row>
  </sheetData>
  <autoFilter ref="C115:K136" xr:uid="{00000000-0009-0000-0000-000009000000}"/>
  <mergeCells count="9">
    <mergeCell ref="E87:H87"/>
    <mergeCell ref="E106:H106"/>
    <mergeCell ref="E108:H108"/>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2:BM136"/>
  <sheetViews>
    <sheetView showGridLines="0" workbookViewId="0">
      <selection activeCell="J132" sqref="J132"/>
    </sheetView>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03" t="s">
        <v>5</v>
      </c>
      <c r="M2" s="204"/>
      <c r="N2" s="204"/>
      <c r="O2" s="204"/>
      <c r="P2" s="204"/>
      <c r="Q2" s="204"/>
      <c r="R2" s="204"/>
      <c r="S2" s="204"/>
      <c r="T2" s="204"/>
      <c r="U2" s="204"/>
      <c r="V2" s="204"/>
      <c r="AT2" s="17" t="s">
        <v>116</v>
      </c>
    </row>
    <row r="3" spans="2:46" ht="6.95" customHeight="1">
      <c r="B3" s="18"/>
      <c r="C3" s="19"/>
      <c r="D3" s="19"/>
      <c r="E3" s="19"/>
      <c r="F3" s="19"/>
      <c r="G3" s="19"/>
      <c r="H3" s="19"/>
      <c r="I3" s="19"/>
      <c r="J3" s="19"/>
      <c r="K3" s="19"/>
      <c r="L3" s="20"/>
      <c r="AT3" s="17" t="s">
        <v>81</v>
      </c>
    </row>
    <row r="4" spans="2:46" ht="24.95" customHeight="1">
      <c r="B4" s="20"/>
      <c r="D4" s="21" t="s">
        <v>120</v>
      </c>
      <c r="L4" s="20"/>
      <c r="M4" s="89" t="s">
        <v>10</v>
      </c>
      <c r="AT4" s="17" t="s">
        <v>3</v>
      </c>
    </row>
    <row r="5" spans="2:46" ht="6.95" customHeight="1">
      <c r="B5" s="20"/>
      <c r="L5" s="20"/>
    </row>
    <row r="6" spans="2:46" ht="12" customHeight="1">
      <c r="B6" s="20"/>
      <c r="D6" s="26" t="s">
        <v>14</v>
      </c>
      <c r="L6" s="20"/>
    </row>
    <row r="7" spans="2:46" ht="26.25" customHeight="1">
      <c r="B7" s="20"/>
      <c r="E7" s="235" t="str">
        <f>'Rekapitulace stavby'!K6</f>
        <v>NPK a.s., Pardubická nemocnice, Výstavba pavilonu CUP s centralizací akutních provozů - Podzemní chodba</v>
      </c>
      <c r="F7" s="236"/>
      <c r="G7" s="236"/>
      <c r="H7" s="236"/>
      <c r="L7" s="20"/>
    </row>
    <row r="8" spans="2:46" s="1" customFormat="1" ht="12" customHeight="1">
      <c r="B8" s="29"/>
      <c r="D8" s="26" t="s">
        <v>121</v>
      </c>
      <c r="L8" s="29"/>
    </row>
    <row r="9" spans="2:46" s="1" customFormat="1" ht="16.5" customHeight="1">
      <c r="B9" s="29"/>
      <c r="E9" s="228" t="s">
        <v>1282</v>
      </c>
      <c r="F9" s="234"/>
      <c r="G9" s="234"/>
      <c r="H9" s="234"/>
      <c r="L9" s="29"/>
    </row>
    <row r="10" spans="2:46" s="1" customFormat="1">
      <c r="B10" s="29"/>
      <c r="L10" s="29"/>
    </row>
    <row r="11" spans="2:46" s="1" customFormat="1" ht="12" customHeight="1">
      <c r="B11" s="29"/>
      <c r="D11" s="26" t="s">
        <v>16</v>
      </c>
      <c r="F11" s="24" t="s">
        <v>1</v>
      </c>
      <c r="I11" s="26" t="s">
        <v>17</v>
      </c>
      <c r="J11" s="24" t="s">
        <v>1</v>
      </c>
      <c r="L11" s="29"/>
    </row>
    <row r="12" spans="2:46" s="1" customFormat="1" ht="12" customHeight="1">
      <c r="B12" s="29"/>
      <c r="D12" s="26" t="s">
        <v>18</v>
      </c>
      <c r="F12" s="24" t="s">
        <v>19</v>
      </c>
      <c r="I12" s="26" t="s">
        <v>20</v>
      </c>
      <c r="J12" s="49">
        <f>'Rekapitulace stavby'!AN8</f>
        <v>44657</v>
      </c>
      <c r="L12" s="29"/>
    </row>
    <row r="13" spans="2:46" s="1" customFormat="1" ht="10.9" customHeight="1">
      <c r="B13" s="29"/>
      <c r="L13" s="29"/>
    </row>
    <row r="14" spans="2:46" s="1" customFormat="1" ht="12" customHeight="1">
      <c r="B14" s="29"/>
      <c r="D14" s="26" t="s">
        <v>21</v>
      </c>
      <c r="I14" s="26" t="s">
        <v>22</v>
      </c>
      <c r="J14" s="24" t="s">
        <v>1</v>
      </c>
      <c r="L14" s="29"/>
    </row>
    <row r="15" spans="2:46" s="1" customFormat="1" ht="18" customHeight="1">
      <c r="B15" s="29"/>
      <c r="E15" s="24" t="s">
        <v>23</v>
      </c>
      <c r="I15" s="26" t="s">
        <v>24</v>
      </c>
      <c r="J15" s="24" t="s">
        <v>1</v>
      </c>
      <c r="L15" s="29"/>
    </row>
    <row r="16" spans="2:46" s="1" customFormat="1" ht="6.95" customHeight="1">
      <c r="B16" s="29"/>
      <c r="L16" s="29"/>
    </row>
    <row r="17" spans="2:12" s="1" customFormat="1" ht="12" customHeight="1">
      <c r="B17" s="29"/>
      <c r="D17" s="26" t="s">
        <v>25</v>
      </c>
      <c r="I17" s="26" t="s">
        <v>22</v>
      </c>
      <c r="J17" s="24" t="str">
        <f>'Rekapitulace stavby'!AN13</f>
        <v/>
      </c>
      <c r="L17" s="29"/>
    </row>
    <row r="18" spans="2:12" s="1" customFormat="1" ht="18" customHeight="1">
      <c r="B18" s="29"/>
      <c r="E18" s="222" t="str">
        <f>'Rekapitulace stavby'!E14</f>
        <v xml:space="preserve"> </v>
      </c>
      <c r="F18" s="222"/>
      <c r="G18" s="222"/>
      <c r="H18" s="222"/>
      <c r="I18" s="26" t="s">
        <v>24</v>
      </c>
      <c r="J18" s="24" t="str">
        <f>'Rekapitulace stavby'!AN14</f>
        <v/>
      </c>
      <c r="L18" s="29"/>
    </row>
    <row r="19" spans="2:12" s="1" customFormat="1" ht="6.95" customHeight="1">
      <c r="B19" s="29"/>
      <c r="L19" s="29"/>
    </row>
    <row r="20" spans="2:12" s="1" customFormat="1" ht="12" customHeight="1">
      <c r="B20" s="29"/>
      <c r="D20" s="26" t="s">
        <v>27</v>
      </c>
      <c r="I20" s="26" t="s">
        <v>22</v>
      </c>
      <c r="J20" s="24" t="s">
        <v>1</v>
      </c>
      <c r="L20" s="29"/>
    </row>
    <row r="21" spans="2:12" s="1" customFormat="1" ht="18" customHeight="1">
      <c r="B21" s="29"/>
      <c r="E21" s="24" t="s">
        <v>28</v>
      </c>
      <c r="I21" s="26" t="s">
        <v>24</v>
      </c>
      <c r="J21" s="24" t="s">
        <v>1</v>
      </c>
      <c r="L21" s="29"/>
    </row>
    <row r="22" spans="2:12" s="1" customFormat="1" ht="6.95" customHeight="1">
      <c r="B22" s="29"/>
      <c r="L22" s="29"/>
    </row>
    <row r="23" spans="2:12" s="1" customFormat="1" ht="12" customHeight="1">
      <c r="B23" s="29"/>
      <c r="D23" s="26" t="s">
        <v>30</v>
      </c>
      <c r="I23" s="26" t="s">
        <v>22</v>
      </c>
      <c r="J23" s="24" t="s">
        <v>1</v>
      </c>
      <c r="L23" s="29"/>
    </row>
    <row r="24" spans="2:12" s="1" customFormat="1" ht="18" customHeight="1">
      <c r="B24" s="29"/>
      <c r="E24" s="24" t="s">
        <v>1283</v>
      </c>
      <c r="I24" s="26" t="s">
        <v>24</v>
      </c>
      <c r="J24" s="24" t="s">
        <v>1</v>
      </c>
      <c r="L24" s="29"/>
    </row>
    <row r="25" spans="2:12" s="1" customFormat="1" ht="6.95" customHeight="1">
      <c r="B25" s="29"/>
      <c r="L25" s="29"/>
    </row>
    <row r="26" spans="2:12" s="1" customFormat="1" ht="12" customHeight="1">
      <c r="B26" s="29"/>
      <c r="D26" s="26" t="s">
        <v>31</v>
      </c>
      <c r="L26" s="29"/>
    </row>
    <row r="27" spans="2:12" s="7" customFormat="1" ht="16.5" customHeight="1">
      <c r="B27" s="90"/>
      <c r="E27" s="224" t="s">
        <v>1</v>
      </c>
      <c r="F27" s="224"/>
      <c r="G27" s="224"/>
      <c r="H27" s="224"/>
      <c r="L27" s="90"/>
    </row>
    <row r="28" spans="2:12" s="1" customFormat="1" ht="6.95" customHeight="1">
      <c r="B28" s="29"/>
      <c r="L28" s="29"/>
    </row>
    <row r="29" spans="2:12" s="1" customFormat="1" ht="6.95" customHeight="1">
      <c r="B29" s="29"/>
      <c r="D29" s="50"/>
      <c r="E29" s="50"/>
      <c r="F29" s="50"/>
      <c r="G29" s="50"/>
      <c r="H29" s="50"/>
      <c r="I29" s="50"/>
      <c r="J29" s="50"/>
      <c r="K29" s="50"/>
      <c r="L29" s="29"/>
    </row>
    <row r="30" spans="2:12" s="1" customFormat="1" ht="25.35" customHeight="1">
      <c r="B30" s="29"/>
      <c r="D30" s="91" t="s">
        <v>32</v>
      </c>
      <c r="J30" s="62">
        <f>ROUND(J116, 2)</f>
        <v>0</v>
      </c>
      <c r="L30" s="29"/>
    </row>
    <row r="31" spans="2:12" s="1" customFormat="1" ht="6.95" customHeight="1">
      <c r="B31" s="29"/>
      <c r="D31" s="50"/>
      <c r="E31" s="50"/>
      <c r="F31" s="50"/>
      <c r="G31" s="50"/>
      <c r="H31" s="50"/>
      <c r="I31" s="50"/>
      <c r="J31" s="50"/>
      <c r="K31" s="50"/>
      <c r="L31" s="29"/>
    </row>
    <row r="32" spans="2:12" s="1" customFormat="1" ht="14.45" customHeight="1">
      <c r="B32" s="29"/>
      <c r="F32" s="32" t="s">
        <v>34</v>
      </c>
      <c r="I32" s="32" t="s">
        <v>33</v>
      </c>
      <c r="J32" s="32" t="s">
        <v>35</v>
      </c>
      <c r="L32" s="29"/>
    </row>
    <row r="33" spans="2:12" s="1" customFormat="1" ht="14.45" customHeight="1">
      <c r="B33" s="29"/>
      <c r="D33" s="92" t="s">
        <v>36</v>
      </c>
      <c r="E33" s="26" t="s">
        <v>37</v>
      </c>
      <c r="F33" s="82">
        <f>ROUND((SUM(BE116:BE135)),  2)</f>
        <v>0</v>
      </c>
      <c r="I33" s="93">
        <v>0.21</v>
      </c>
      <c r="J33" s="82">
        <f>ROUND(((SUM(BE116:BE135))*I33),  2)</f>
        <v>0</v>
      </c>
      <c r="L33" s="29"/>
    </row>
    <row r="34" spans="2:12" s="1" customFormat="1" ht="14.45" customHeight="1">
      <c r="B34" s="29"/>
      <c r="E34" s="26" t="s">
        <v>38</v>
      </c>
      <c r="F34" s="82">
        <f>ROUND((SUM(BF116:BF135)),  2)</f>
        <v>0</v>
      </c>
      <c r="I34" s="93">
        <v>0.15</v>
      </c>
      <c r="J34" s="82">
        <f>ROUND(((SUM(BF116:BF135))*I34),  2)</f>
        <v>0</v>
      </c>
      <c r="L34" s="29"/>
    </row>
    <row r="35" spans="2:12" s="1" customFormat="1" ht="14.45" hidden="1" customHeight="1">
      <c r="B35" s="29"/>
      <c r="E35" s="26" t="s">
        <v>39</v>
      </c>
      <c r="F35" s="82">
        <f>ROUND((SUM(BG116:BG135)),  2)</f>
        <v>0</v>
      </c>
      <c r="I35" s="93">
        <v>0.21</v>
      </c>
      <c r="J35" s="82">
        <f>0</f>
        <v>0</v>
      </c>
      <c r="L35" s="29"/>
    </row>
    <row r="36" spans="2:12" s="1" customFormat="1" ht="14.45" hidden="1" customHeight="1">
      <c r="B36" s="29"/>
      <c r="E36" s="26" t="s">
        <v>40</v>
      </c>
      <c r="F36" s="82">
        <f>ROUND((SUM(BH116:BH135)),  2)</f>
        <v>0</v>
      </c>
      <c r="I36" s="93">
        <v>0.15</v>
      </c>
      <c r="J36" s="82">
        <f>0</f>
        <v>0</v>
      </c>
      <c r="L36" s="29"/>
    </row>
    <row r="37" spans="2:12" s="1" customFormat="1" ht="14.45" hidden="1" customHeight="1">
      <c r="B37" s="29"/>
      <c r="E37" s="26" t="s">
        <v>41</v>
      </c>
      <c r="F37" s="82">
        <f>ROUND((SUM(BI116:BI135)),  2)</f>
        <v>0</v>
      </c>
      <c r="I37" s="93">
        <v>0</v>
      </c>
      <c r="J37" s="82">
        <f>0</f>
        <v>0</v>
      </c>
      <c r="L37" s="29"/>
    </row>
    <row r="38" spans="2:12" s="1" customFormat="1" ht="6.95" customHeight="1">
      <c r="B38" s="29"/>
      <c r="L38" s="29"/>
    </row>
    <row r="39" spans="2:12" s="1" customFormat="1" ht="25.35" customHeight="1">
      <c r="B39" s="29"/>
      <c r="C39" s="94"/>
      <c r="D39" s="95" t="s">
        <v>42</v>
      </c>
      <c r="E39" s="53"/>
      <c r="F39" s="53"/>
      <c r="G39" s="96" t="s">
        <v>43</v>
      </c>
      <c r="H39" s="97" t="s">
        <v>44</v>
      </c>
      <c r="I39" s="53"/>
      <c r="J39" s="98">
        <f>SUM(J30:J37)</f>
        <v>0</v>
      </c>
      <c r="K39" s="99"/>
      <c r="L39" s="29"/>
    </row>
    <row r="40" spans="2:12" s="1" customFormat="1" ht="14.45" customHeight="1">
      <c r="B40" s="29"/>
      <c r="L40" s="29"/>
    </row>
    <row r="41" spans="2:12" ht="14.45" customHeight="1">
      <c r="B41" s="20"/>
      <c r="L41" s="20"/>
    </row>
    <row r="42" spans="2:12" ht="14.45" customHeight="1">
      <c r="B42" s="20"/>
      <c r="L42" s="20"/>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29"/>
      <c r="D50" s="38" t="s">
        <v>45</v>
      </c>
      <c r="E50" s="39"/>
      <c r="F50" s="39"/>
      <c r="G50" s="38" t="s">
        <v>46</v>
      </c>
      <c r="H50" s="39"/>
      <c r="I50" s="39"/>
      <c r="J50" s="39"/>
      <c r="K50" s="39"/>
      <c r="L50" s="29"/>
    </row>
    <row r="51" spans="2:12">
      <c r="B51" s="20"/>
      <c r="L51" s="20"/>
    </row>
    <row r="52" spans="2:12">
      <c r="B52" s="20"/>
      <c r="L52" s="20"/>
    </row>
    <row r="53" spans="2:12">
      <c r="B53" s="20"/>
      <c r="L53" s="20"/>
    </row>
    <row r="54" spans="2:12">
      <c r="B54" s="20"/>
      <c r="L54" s="20"/>
    </row>
    <row r="55" spans="2:12">
      <c r="B55" s="20"/>
      <c r="L55" s="20"/>
    </row>
    <row r="56" spans="2:12">
      <c r="B56" s="20"/>
      <c r="L56" s="20"/>
    </row>
    <row r="57" spans="2:12">
      <c r="B57" s="20"/>
      <c r="L57" s="20"/>
    </row>
    <row r="58" spans="2:12">
      <c r="B58" s="20"/>
      <c r="L58" s="20"/>
    </row>
    <row r="59" spans="2:12">
      <c r="B59" s="20"/>
      <c r="L59" s="20"/>
    </row>
    <row r="60" spans="2:12">
      <c r="B60" s="20"/>
      <c r="L60" s="20"/>
    </row>
    <row r="61" spans="2:12" s="1" customFormat="1" ht="12.75">
      <c r="B61" s="29"/>
      <c r="D61" s="40" t="s">
        <v>47</v>
      </c>
      <c r="E61" s="31"/>
      <c r="F61" s="100" t="s">
        <v>48</v>
      </c>
      <c r="G61" s="40" t="s">
        <v>47</v>
      </c>
      <c r="H61" s="31"/>
      <c r="I61" s="31"/>
      <c r="J61" s="101" t="s">
        <v>48</v>
      </c>
      <c r="K61" s="31"/>
      <c r="L61" s="29"/>
    </row>
    <row r="62" spans="2:12">
      <c r="B62" s="20"/>
      <c r="L62" s="20"/>
    </row>
    <row r="63" spans="2:12">
      <c r="B63" s="20"/>
      <c r="L63" s="20"/>
    </row>
    <row r="64" spans="2:12">
      <c r="B64" s="20"/>
      <c r="L64" s="20"/>
    </row>
    <row r="65" spans="2:12" s="1" customFormat="1" ht="12.75">
      <c r="B65" s="29"/>
      <c r="D65" s="38" t="s">
        <v>49</v>
      </c>
      <c r="E65" s="39"/>
      <c r="F65" s="39"/>
      <c r="G65" s="38" t="s">
        <v>50</v>
      </c>
      <c r="H65" s="39"/>
      <c r="I65" s="39"/>
      <c r="J65" s="39"/>
      <c r="K65" s="39"/>
      <c r="L65" s="29"/>
    </row>
    <row r="66" spans="2:12">
      <c r="B66" s="20"/>
      <c r="L66" s="20"/>
    </row>
    <row r="67" spans="2:12">
      <c r="B67" s="20"/>
      <c r="L67" s="20"/>
    </row>
    <row r="68" spans="2:12">
      <c r="B68" s="20"/>
      <c r="L68" s="20"/>
    </row>
    <row r="69" spans="2:12">
      <c r="B69" s="20"/>
      <c r="L69" s="20"/>
    </row>
    <row r="70" spans="2:12">
      <c r="B70" s="20"/>
      <c r="L70" s="20"/>
    </row>
    <row r="71" spans="2:12">
      <c r="B71" s="20"/>
      <c r="L71" s="20"/>
    </row>
    <row r="72" spans="2:12">
      <c r="B72" s="20"/>
      <c r="L72" s="20"/>
    </row>
    <row r="73" spans="2:12">
      <c r="B73" s="20"/>
      <c r="L73" s="20"/>
    </row>
    <row r="74" spans="2:12">
      <c r="B74" s="20"/>
      <c r="L74" s="20"/>
    </row>
    <row r="75" spans="2:12">
      <c r="B75" s="20"/>
      <c r="L75" s="20"/>
    </row>
    <row r="76" spans="2:12" s="1" customFormat="1" ht="12.75">
      <c r="B76" s="29"/>
      <c r="D76" s="40" t="s">
        <v>47</v>
      </c>
      <c r="E76" s="31"/>
      <c r="F76" s="100" t="s">
        <v>48</v>
      </c>
      <c r="G76" s="40" t="s">
        <v>47</v>
      </c>
      <c r="H76" s="31"/>
      <c r="I76" s="31"/>
      <c r="J76" s="101" t="s">
        <v>48</v>
      </c>
      <c r="K76" s="31"/>
      <c r="L76" s="29"/>
    </row>
    <row r="77" spans="2:12" s="1" customFormat="1" ht="14.45" customHeight="1">
      <c r="B77" s="41"/>
      <c r="C77" s="42"/>
      <c r="D77" s="42"/>
      <c r="E77" s="42"/>
      <c r="F77" s="42"/>
      <c r="G77" s="42"/>
      <c r="H77" s="42"/>
      <c r="I77" s="42"/>
      <c r="J77" s="42"/>
      <c r="K77" s="42"/>
      <c r="L77" s="29"/>
    </row>
    <row r="81" spans="2:47" s="1" customFormat="1" ht="6.95" customHeight="1">
      <c r="B81" s="43"/>
      <c r="C81" s="44"/>
      <c r="D81" s="44"/>
      <c r="E81" s="44"/>
      <c r="F81" s="44"/>
      <c r="G81" s="44"/>
      <c r="H81" s="44"/>
      <c r="I81" s="44"/>
      <c r="J81" s="44"/>
      <c r="K81" s="44"/>
      <c r="L81" s="29"/>
    </row>
    <row r="82" spans="2:47" s="1" customFormat="1" ht="24.95" customHeight="1">
      <c r="B82" s="29"/>
      <c r="C82" s="21" t="s">
        <v>126</v>
      </c>
      <c r="L82" s="29"/>
    </row>
    <row r="83" spans="2:47" s="1" customFormat="1" ht="6.95" customHeight="1">
      <c r="B83" s="29"/>
      <c r="L83" s="29"/>
    </row>
    <row r="84" spans="2:47" s="1" customFormat="1" ht="12" customHeight="1">
      <c r="B84" s="29"/>
      <c r="C84" s="26" t="s">
        <v>14</v>
      </c>
      <c r="L84" s="29"/>
    </row>
    <row r="85" spans="2:47" s="1" customFormat="1" ht="26.25" customHeight="1">
      <c r="B85" s="29"/>
      <c r="E85" s="235" t="str">
        <f>E7</f>
        <v>NPK a.s., Pardubická nemocnice, Výstavba pavilonu CUP s centralizací akutních provozů - Podzemní chodba</v>
      </c>
      <c r="F85" s="236"/>
      <c r="G85" s="236"/>
      <c r="H85" s="236"/>
      <c r="L85" s="29"/>
    </row>
    <row r="86" spans="2:47" s="1" customFormat="1" ht="12" customHeight="1">
      <c r="B86" s="29"/>
      <c r="C86" s="26" t="s">
        <v>121</v>
      </c>
      <c r="L86" s="29"/>
    </row>
    <row r="87" spans="2:47" s="1" customFormat="1" ht="16.5" customHeight="1">
      <c r="B87" s="29"/>
      <c r="E87" s="228" t="str">
        <f>E9</f>
        <v>D2_41 - Přeložky a přípojky medicinálních plynů</v>
      </c>
      <c r="F87" s="234"/>
      <c r="G87" s="234"/>
      <c r="H87" s="234"/>
      <c r="L87" s="29"/>
    </row>
    <row r="88" spans="2:47" s="1" customFormat="1" ht="6.95" customHeight="1">
      <c r="B88" s="29"/>
      <c r="L88" s="29"/>
    </row>
    <row r="89" spans="2:47" s="1" customFormat="1" ht="12" customHeight="1">
      <c r="B89" s="29"/>
      <c r="C89" s="26" t="s">
        <v>18</v>
      </c>
      <c r="F89" s="24" t="str">
        <f>F12</f>
        <v>Pardubice</v>
      </c>
      <c r="I89" s="26" t="s">
        <v>20</v>
      </c>
      <c r="J89" s="49">
        <f>IF(J12="","",J12)</f>
        <v>44657</v>
      </c>
      <c r="L89" s="29"/>
    </row>
    <row r="90" spans="2:47" s="1" customFormat="1" ht="6.95" customHeight="1">
      <c r="B90" s="29"/>
      <c r="L90" s="29"/>
    </row>
    <row r="91" spans="2:47" s="1" customFormat="1" ht="25.7" customHeight="1">
      <c r="B91" s="29"/>
      <c r="C91" s="26" t="s">
        <v>21</v>
      </c>
      <c r="F91" s="24" t="str">
        <f>E15</f>
        <v>Pardubický kraj</v>
      </c>
      <c r="I91" s="26" t="s">
        <v>27</v>
      </c>
      <c r="J91" s="27" t="str">
        <f>E21</f>
        <v>Penta Projekt s.r.o., Mrštíkova 12, Jihlava</v>
      </c>
      <c r="L91" s="29"/>
    </row>
    <row r="92" spans="2:47" s="1" customFormat="1" ht="15.2" customHeight="1">
      <c r="B92" s="29"/>
      <c r="C92" s="26" t="s">
        <v>25</v>
      </c>
      <c r="F92" s="24" t="str">
        <f>IF(E18="","",E18)</f>
        <v xml:space="preserve"> </v>
      </c>
      <c r="I92" s="26" t="s">
        <v>30</v>
      </c>
      <c r="J92" s="27" t="str">
        <f>E24</f>
        <v>Ing. Mach</v>
      </c>
      <c r="L92" s="29"/>
    </row>
    <row r="93" spans="2:47" s="1" customFormat="1" ht="10.35" customHeight="1">
      <c r="B93" s="29"/>
      <c r="L93" s="29"/>
    </row>
    <row r="94" spans="2:47" s="1" customFormat="1" ht="29.25" customHeight="1">
      <c r="B94" s="29"/>
      <c r="C94" s="102" t="s">
        <v>127</v>
      </c>
      <c r="D94" s="94"/>
      <c r="E94" s="94"/>
      <c r="F94" s="94"/>
      <c r="G94" s="94"/>
      <c r="H94" s="94"/>
      <c r="I94" s="94"/>
      <c r="J94" s="103" t="s">
        <v>128</v>
      </c>
      <c r="K94" s="94"/>
      <c r="L94" s="29"/>
    </row>
    <row r="95" spans="2:47" s="1" customFormat="1" ht="10.35" customHeight="1">
      <c r="B95" s="29"/>
      <c r="L95" s="29"/>
    </row>
    <row r="96" spans="2:47" s="1" customFormat="1" ht="22.9" customHeight="1">
      <c r="B96" s="29"/>
      <c r="C96" s="104" t="s">
        <v>129</v>
      </c>
      <c r="J96" s="62">
        <f>J116</f>
        <v>0</v>
      </c>
      <c r="L96" s="29"/>
      <c r="AU96" s="17" t="s">
        <v>130</v>
      </c>
    </row>
    <row r="97" spans="2:12" s="1" customFormat="1" ht="21.75" customHeight="1">
      <c r="B97" s="29"/>
      <c r="L97" s="29"/>
    </row>
    <row r="98" spans="2:12" s="1" customFormat="1" ht="6.95" customHeight="1">
      <c r="B98" s="41"/>
      <c r="C98" s="42"/>
      <c r="D98" s="42"/>
      <c r="E98" s="42"/>
      <c r="F98" s="42"/>
      <c r="G98" s="42"/>
      <c r="H98" s="42"/>
      <c r="I98" s="42"/>
      <c r="J98" s="42"/>
      <c r="K98" s="42"/>
      <c r="L98" s="29"/>
    </row>
    <row r="102" spans="2:12" s="1" customFormat="1" ht="6.95" customHeight="1">
      <c r="B102" s="43"/>
      <c r="C102" s="44"/>
      <c r="D102" s="44"/>
      <c r="E102" s="44"/>
      <c r="F102" s="44"/>
      <c r="G102" s="44"/>
      <c r="H102" s="44"/>
      <c r="I102" s="44"/>
      <c r="J102" s="44"/>
      <c r="K102" s="44"/>
      <c r="L102" s="29"/>
    </row>
    <row r="103" spans="2:12" s="1" customFormat="1" ht="24.95" customHeight="1">
      <c r="B103" s="29"/>
      <c r="C103" s="21" t="s">
        <v>145</v>
      </c>
      <c r="L103" s="29"/>
    </row>
    <row r="104" spans="2:12" s="1" customFormat="1" ht="6.95" customHeight="1">
      <c r="B104" s="29"/>
      <c r="L104" s="29"/>
    </row>
    <row r="105" spans="2:12" s="1" customFormat="1" ht="12" customHeight="1">
      <c r="B105" s="29"/>
      <c r="C105" s="26" t="s">
        <v>14</v>
      </c>
      <c r="L105" s="29"/>
    </row>
    <row r="106" spans="2:12" s="1" customFormat="1" ht="26.25" customHeight="1">
      <c r="B106" s="29"/>
      <c r="E106" s="235" t="str">
        <f>E7</f>
        <v>NPK a.s., Pardubická nemocnice, Výstavba pavilonu CUP s centralizací akutních provozů - Podzemní chodba</v>
      </c>
      <c r="F106" s="236"/>
      <c r="G106" s="236"/>
      <c r="H106" s="236"/>
      <c r="L106" s="29"/>
    </row>
    <row r="107" spans="2:12" s="1" customFormat="1" ht="12" customHeight="1">
      <c r="B107" s="29"/>
      <c r="C107" s="26" t="s">
        <v>121</v>
      </c>
      <c r="L107" s="29"/>
    </row>
    <row r="108" spans="2:12" s="1" customFormat="1" ht="16.5" customHeight="1">
      <c r="B108" s="29"/>
      <c r="E108" s="228" t="str">
        <f>E9</f>
        <v>D2_41 - Přeložky a přípojky medicinálních plynů</v>
      </c>
      <c r="F108" s="234"/>
      <c r="G108" s="234"/>
      <c r="H108" s="234"/>
      <c r="L108" s="29"/>
    </row>
    <row r="109" spans="2:12" s="1" customFormat="1" ht="6.95" customHeight="1">
      <c r="B109" s="29"/>
      <c r="L109" s="29"/>
    </row>
    <row r="110" spans="2:12" s="1" customFormat="1" ht="12" customHeight="1">
      <c r="B110" s="29"/>
      <c r="C110" s="26" t="s">
        <v>18</v>
      </c>
      <c r="F110" s="24" t="str">
        <f>F12</f>
        <v>Pardubice</v>
      </c>
      <c r="I110" s="26" t="s">
        <v>20</v>
      </c>
      <c r="J110" s="49">
        <f>IF(J12="","",J12)</f>
        <v>44657</v>
      </c>
      <c r="L110" s="29"/>
    </row>
    <row r="111" spans="2:12" s="1" customFormat="1" ht="6.95" customHeight="1">
      <c r="B111" s="29"/>
      <c r="L111" s="29"/>
    </row>
    <row r="112" spans="2:12" s="1" customFormat="1" ht="25.7" customHeight="1">
      <c r="B112" s="29"/>
      <c r="C112" s="26" t="s">
        <v>21</v>
      </c>
      <c r="F112" s="24" t="str">
        <f>E15</f>
        <v>Pardubický kraj</v>
      </c>
      <c r="I112" s="26" t="s">
        <v>27</v>
      </c>
      <c r="J112" s="27" t="str">
        <f>E21</f>
        <v>Penta Projekt s.r.o., Mrštíkova 12, Jihlava</v>
      </c>
      <c r="L112" s="29"/>
    </row>
    <row r="113" spans="2:65" s="1" customFormat="1" ht="15.2" customHeight="1">
      <c r="B113" s="29"/>
      <c r="C113" s="26" t="s">
        <v>25</v>
      </c>
      <c r="F113" s="24" t="str">
        <f>IF(E18="","",E18)</f>
        <v xml:space="preserve"> </v>
      </c>
      <c r="I113" s="26" t="s">
        <v>30</v>
      </c>
      <c r="J113" s="27" t="str">
        <f>E24</f>
        <v>Ing. Mach</v>
      </c>
      <c r="L113" s="29"/>
    </row>
    <row r="114" spans="2:65" s="1" customFormat="1" ht="10.35" customHeight="1">
      <c r="B114" s="29"/>
      <c r="L114" s="29"/>
    </row>
    <row r="115" spans="2:65" s="10" customFormat="1" ht="29.25" customHeight="1">
      <c r="B115" s="113"/>
      <c r="C115" s="114" t="s">
        <v>146</v>
      </c>
      <c r="D115" s="115" t="s">
        <v>57</v>
      </c>
      <c r="E115" s="115" t="s">
        <v>53</v>
      </c>
      <c r="F115" s="115" t="s">
        <v>54</v>
      </c>
      <c r="G115" s="115" t="s">
        <v>147</v>
      </c>
      <c r="H115" s="115" t="s">
        <v>148</v>
      </c>
      <c r="I115" s="115" t="s">
        <v>149</v>
      </c>
      <c r="J115" s="115" t="s">
        <v>128</v>
      </c>
      <c r="K115" s="116" t="s">
        <v>150</v>
      </c>
      <c r="L115" s="113"/>
      <c r="M115" s="55" t="s">
        <v>1</v>
      </c>
      <c r="N115" s="56" t="s">
        <v>36</v>
      </c>
      <c r="O115" s="56" t="s">
        <v>151</v>
      </c>
      <c r="P115" s="56" t="s">
        <v>152</v>
      </c>
      <c r="Q115" s="56" t="s">
        <v>153</v>
      </c>
      <c r="R115" s="56" t="s">
        <v>154</v>
      </c>
      <c r="S115" s="56" t="s">
        <v>155</v>
      </c>
      <c r="T115" s="57" t="s">
        <v>156</v>
      </c>
    </row>
    <row r="116" spans="2:65" s="1" customFormat="1" ht="22.9" customHeight="1">
      <c r="B116" s="29"/>
      <c r="C116" s="60" t="s">
        <v>157</v>
      </c>
      <c r="J116" s="117">
        <f>BK116</f>
        <v>0</v>
      </c>
      <c r="L116" s="29"/>
      <c r="M116" s="58"/>
      <c r="N116" s="50"/>
      <c r="O116" s="50"/>
      <c r="P116" s="118">
        <f>SUM(P117:P135)</f>
        <v>0</v>
      </c>
      <c r="Q116" s="50"/>
      <c r="R116" s="118">
        <f>SUM(R117:R135)</f>
        <v>0</v>
      </c>
      <c r="S116" s="50"/>
      <c r="T116" s="119">
        <f>SUM(T117:T135)</f>
        <v>0</v>
      </c>
      <c r="AT116" s="17" t="s">
        <v>71</v>
      </c>
      <c r="AU116" s="17" t="s">
        <v>130</v>
      </c>
      <c r="BK116" s="120">
        <f>SUM(BK117:BK135)</f>
        <v>0</v>
      </c>
    </row>
    <row r="117" spans="2:65" s="1" customFormat="1" ht="16.5" customHeight="1">
      <c r="B117" s="132"/>
      <c r="C117" s="133" t="s">
        <v>79</v>
      </c>
      <c r="D117" s="133" t="s">
        <v>162</v>
      </c>
      <c r="E117" s="134" t="s">
        <v>1284</v>
      </c>
      <c r="F117" s="135" t="s">
        <v>1285</v>
      </c>
      <c r="G117" s="136" t="s">
        <v>382</v>
      </c>
      <c r="H117" s="137">
        <v>75</v>
      </c>
      <c r="I117" s="138">
        <v>0</v>
      </c>
      <c r="J117" s="138">
        <f t="shared" ref="J117:J126" si="0">ROUND(I117*H117,2)</f>
        <v>0</v>
      </c>
      <c r="K117" s="135" t="s">
        <v>1</v>
      </c>
      <c r="L117" s="29"/>
      <c r="M117" s="139" t="s">
        <v>1</v>
      </c>
      <c r="N117" s="140" t="s">
        <v>37</v>
      </c>
      <c r="O117" s="141">
        <v>0</v>
      </c>
      <c r="P117" s="141">
        <f t="shared" ref="P117:P126" si="1">O117*H117</f>
        <v>0</v>
      </c>
      <c r="Q117" s="141">
        <v>0</v>
      </c>
      <c r="R117" s="141">
        <f t="shared" ref="R117:R126" si="2">Q117*H117</f>
        <v>0</v>
      </c>
      <c r="S117" s="141">
        <v>0</v>
      </c>
      <c r="T117" s="142">
        <f t="shared" ref="T117:T126" si="3">S117*H117</f>
        <v>0</v>
      </c>
      <c r="AR117" s="143" t="s">
        <v>167</v>
      </c>
      <c r="AT117" s="143" t="s">
        <v>162</v>
      </c>
      <c r="AU117" s="143" t="s">
        <v>72</v>
      </c>
      <c r="AY117" s="17" t="s">
        <v>160</v>
      </c>
      <c r="BE117" s="144">
        <f t="shared" ref="BE117:BE126" si="4">IF(N117="základní",J117,0)</f>
        <v>0</v>
      </c>
      <c r="BF117" s="144">
        <f t="shared" ref="BF117:BF126" si="5">IF(N117="snížená",J117,0)</f>
        <v>0</v>
      </c>
      <c r="BG117" s="144">
        <f t="shared" ref="BG117:BG126" si="6">IF(N117="zákl. přenesená",J117,0)</f>
        <v>0</v>
      </c>
      <c r="BH117" s="144">
        <f t="shared" ref="BH117:BH126" si="7">IF(N117="sníž. přenesená",J117,0)</f>
        <v>0</v>
      </c>
      <c r="BI117" s="144">
        <f t="shared" ref="BI117:BI126" si="8">IF(N117="nulová",J117,0)</f>
        <v>0</v>
      </c>
      <c r="BJ117" s="17" t="s">
        <v>79</v>
      </c>
      <c r="BK117" s="144">
        <f t="shared" ref="BK117:BK126" si="9">ROUND(I117*H117,2)</f>
        <v>0</v>
      </c>
      <c r="BL117" s="17" t="s">
        <v>167</v>
      </c>
      <c r="BM117" s="143" t="s">
        <v>81</v>
      </c>
    </row>
    <row r="118" spans="2:65" s="1" customFormat="1" ht="16.5" customHeight="1">
      <c r="B118" s="132"/>
      <c r="C118" s="133" t="s">
        <v>81</v>
      </c>
      <c r="D118" s="133" t="s">
        <v>162</v>
      </c>
      <c r="E118" s="134" t="s">
        <v>1286</v>
      </c>
      <c r="F118" s="135" t="s">
        <v>1287</v>
      </c>
      <c r="G118" s="136" t="s">
        <v>382</v>
      </c>
      <c r="H118" s="137">
        <v>35</v>
      </c>
      <c r="I118" s="138">
        <v>0</v>
      </c>
      <c r="J118" s="138">
        <f t="shared" si="0"/>
        <v>0</v>
      </c>
      <c r="K118" s="135" t="s">
        <v>1</v>
      </c>
      <c r="L118" s="29"/>
      <c r="M118" s="139" t="s">
        <v>1</v>
      </c>
      <c r="N118" s="140" t="s">
        <v>37</v>
      </c>
      <c r="O118" s="141">
        <v>0</v>
      </c>
      <c r="P118" s="141">
        <f t="shared" si="1"/>
        <v>0</v>
      </c>
      <c r="Q118" s="141">
        <v>0</v>
      </c>
      <c r="R118" s="141">
        <f t="shared" si="2"/>
        <v>0</v>
      </c>
      <c r="S118" s="141">
        <v>0</v>
      </c>
      <c r="T118" s="142">
        <f t="shared" si="3"/>
        <v>0</v>
      </c>
      <c r="AR118" s="143" t="s">
        <v>167</v>
      </c>
      <c r="AT118" s="143" t="s">
        <v>162</v>
      </c>
      <c r="AU118" s="143" t="s">
        <v>72</v>
      </c>
      <c r="AY118" s="17" t="s">
        <v>160</v>
      </c>
      <c r="BE118" s="144">
        <f t="shared" si="4"/>
        <v>0</v>
      </c>
      <c r="BF118" s="144">
        <f t="shared" si="5"/>
        <v>0</v>
      </c>
      <c r="BG118" s="144">
        <f t="shared" si="6"/>
        <v>0</v>
      </c>
      <c r="BH118" s="144">
        <f t="shared" si="7"/>
        <v>0</v>
      </c>
      <c r="BI118" s="144">
        <f t="shared" si="8"/>
        <v>0</v>
      </c>
      <c r="BJ118" s="17" t="s">
        <v>79</v>
      </c>
      <c r="BK118" s="144">
        <f t="shared" si="9"/>
        <v>0</v>
      </c>
      <c r="BL118" s="17" t="s">
        <v>167</v>
      </c>
      <c r="BM118" s="143" t="s">
        <v>167</v>
      </c>
    </row>
    <row r="119" spans="2:65" s="1" customFormat="1" ht="16.5" customHeight="1">
      <c r="B119" s="132"/>
      <c r="C119" s="133" t="s">
        <v>184</v>
      </c>
      <c r="D119" s="133" t="s">
        <v>162</v>
      </c>
      <c r="E119" s="134" t="s">
        <v>1288</v>
      </c>
      <c r="F119" s="135" t="s">
        <v>1289</v>
      </c>
      <c r="G119" s="136" t="s">
        <v>839</v>
      </c>
      <c r="H119" s="137">
        <v>21</v>
      </c>
      <c r="I119" s="138">
        <v>0</v>
      </c>
      <c r="J119" s="138">
        <f t="shared" si="0"/>
        <v>0</v>
      </c>
      <c r="K119" s="135" t="s">
        <v>1</v>
      </c>
      <c r="L119" s="29"/>
      <c r="M119" s="139" t="s">
        <v>1</v>
      </c>
      <c r="N119" s="140" t="s">
        <v>37</v>
      </c>
      <c r="O119" s="141">
        <v>0</v>
      </c>
      <c r="P119" s="141">
        <f t="shared" si="1"/>
        <v>0</v>
      </c>
      <c r="Q119" s="141">
        <v>0</v>
      </c>
      <c r="R119" s="141">
        <f t="shared" si="2"/>
        <v>0</v>
      </c>
      <c r="S119" s="141">
        <v>0</v>
      </c>
      <c r="T119" s="142">
        <f t="shared" si="3"/>
        <v>0</v>
      </c>
      <c r="AR119" s="143" t="s">
        <v>167</v>
      </c>
      <c r="AT119" s="143" t="s">
        <v>162</v>
      </c>
      <c r="AU119" s="143" t="s">
        <v>72</v>
      </c>
      <c r="AY119" s="17" t="s">
        <v>160</v>
      </c>
      <c r="BE119" s="144">
        <f t="shared" si="4"/>
        <v>0</v>
      </c>
      <c r="BF119" s="144">
        <f t="shared" si="5"/>
        <v>0</v>
      </c>
      <c r="BG119" s="144">
        <f t="shared" si="6"/>
        <v>0</v>
      </c>
      <c r="BH119" s="144">
        <f t="shared" si="7"/>
        <v>0</v>
      </c>
      <c r="BI119" s="144">
        <f t="shared" si="8"/>
        <v>0</v>
      </c>
      <c r="BJ119" s="17" t="s">
        <v>79</v>
      </c>
      <c r="BK119" s="144">
        <f t="shared" si="9"/>
        <v>0</v>
      </c>
      <c r="BL119" s="17" t="s">
        <v>167</v>
      </c>
      <c r="BM119" s="143" t="s">
        <v>202</v>
      </c>
    </row>
    <row r="120" spans="2:65" s="1" customFormat="1" ht="16.5" customHeight="1">
      <c r="B120" s="132"/>
      <c r="C120" s="133" t="s">
        <v>167</v>
      </c>
      <c r="D120" s="133" t="s">
        <v>162</v>
      </c>
      <c r="E120" s="134" t="s">
        <v>1290</v>
      </c>
      <c r="F120" s="135" t="s">
        <v>1291</v>
      </c>
      <c r="G120" s="136" t="s">
        <v>839</v>
      </c>
      <c r="H120" s="137">
        <v>19</v>
      </c>
      <c r="I120" s="138">
        <v>0</v>
      </c>
      <c r="J120" s="138">
        <f t="shared" si="0"/>
        <v>0</v>
      </c>
      <c r="K120" s="135" t="s">
        <v>1</v>
      </c>
      <c r="L120" s="29"/>
      <c r="M120" s="139" t="s">
        <v>1</v>
      </c>
      <c r="N120" s="140" t="s">
        <v>37</v>
      </c>
      <c r="O120" s="141">
        <v>0</v>
      </c>
      <c r="P120" s="141">
        <f t="shared" si="1"/>
        <v>0</v>
      </c>
      <c r="Q120" s="141">
        <v>0</v>
      </c>
      <c r="R120" s="141">
        <f t="shared" si="2"/>
        <v>0</v>
      </c>
      <c r="S120" s="141">
        <v>0</v>
      </c>
      <c r="T120" s="142">
        <f t="shared" si="3"/>
        <v>0</v>
      </c>
      <c r="AR120" s="143" t="s">
        <v>167</v>
      </c>
      <c r="AT120" s="143" t="s">
        <v>162</v>
      </c>
      <c r="AU120" s="143" t="s">
        <v>72</v>
      </c>
      <c r="AY120" s="17" t="s">
        <v>160</v>
      </c>
      <c r="BE120" s="144">
        <f t="shared" si="4"/>
        <v>0</v>
      </c>
      <c r="BF120" s="144">
        <f t="shared" si="5"/>
        <v>0</v>
      </c>
      <c r="BG120" s="144">
        <f t="shared" si="6"/>
        <v>0</v>
      </c>
      <c r="BH120" s="144">
        <f t="shared" si="7"/>
        <v>0</v>
      </c>
      <c r="BI120" s="144">
        <f t="shared" si="8"/>
        <v>0</v>
      </c>
      <c r="BJ120" s="17" t="s">
        <v>79</v>
      </c>
      <c r="BK120" s="144">
        <f t="shared" si="9"/>
        <v>0</v>
      </c>
      <c r="BL120" s="17" t="s">
        <v>167</v>
      </c>
      <c r="BM120" s="143" t="s">
        <v>214</v>
      </c>
    </row>
    <row r="121" spans="2:65" s="1" customFormat="1" ht="16.5" customHeight="1">
      <c r="B121" s="132"/>
      <c r="C121" s="133" t="s">
        <v>196</v>
      </c>
      <c r="D121" s="133" t="s">
        <v>162</v>
      </c>
      <c r="E121" s="134" t="s">
        <v>1292</v>
      </c>
      <c r="F121" s="135" t="s">
        <v>1293</v>
      </c>
      <c r="G121" s="136" t="s">
        <v>839</v>
      </c>
      <c r="H121" s="137">
        <v>40</v>
      </c>
      <c r="I121" s="138">
        <v>0</v>
      </c>
      <c r="J121" s="138">
        <f t="shared" si="0"/>
        <v>0</v>
      </c>
      <c r="K121" s="135" t="s">
        <v>1</v>
      </c>
      <c r="L121" s="29"/>
      <c r="M121" s="139" t="s">
        <v>1</v>
      </c>
      <c r="N121" s="140" t="s">
        <v>37</v>
      </c>
      <c r="O121" s="141">
        <v>0</v>
      </c>
      <c r="P121" s="141">
        <f t="shared" si="1"/>
        <v>0</v>
      </c>
      <c r="Q121" s="141">
        <v>0</v>
      </c>
      <c r="R121" s="141">
        <f t="shared" si="2"/>
        <v>0</v>
      </c>
      <c r="S121" s="141">
        <v>0</v>
      </c>
      <c r="T121" s="142">
        <f t="shared" si="3"/>
        <v>0</v>
      </c>
      <c r="AR121" s="143" t="s">
        <v>167</v>
      </c>
      <c r="AT121" s="143" t="s">
        <v>162</v>
      </c>
      <c r="AU121" s="143" t="s">
        <v>72</v>
      </c>
      <c r="AY121" s="17" t="s">
        <v>160</v>
      </c>
      <c r="BE121" s="144">
        <f t="shared" si="4"/>
        <v>0</v>
      </c>
      <c r="BF121" s="144">
        <f t="shared" si="5"/>
        <v>0</v>
      </c>
      <c r="BG121" s="144">
        <f t="shared" si="6"/>
        <v>0</v>
      </c>
      <c r="BH121" s="144">
        <f t="shared" si="7"/>
        <v>0</v>
      </c>
      <c r="BI121" s="144">
        <f t="shared" si="8"/>
        <v>0</v>
      </c>
      <c r="BJ121" s="17" t="s">
        <v>79</v>
      </c>
      <c r="BK121" s="144">
        <f t="shared" si="9"/>
        <v>0</v>
      </c>
      <c r="BL121" s="17" t="s">
        <v>167</v>
      </c>
      <c r="BM121" s="143" t="s">
        <v>227</v>
      </c>
    </row>
    <row r="122" spans="2:65" s="1" customFormat="1" ht="16.5" customHeight="1">
      <c r="B122" s="132"/>
      <c r="C122" s="133" t="s">
        <v>202</v>
      </c>
      <c r="D122" s="133" t="s">
        <v>162</v>
      </c>
      <c r="E122" s="134" t="s">
        <v>1294</v>
      </c>
      <c r="F122" s="135" t="s">
        <v>1295</v>
      </c>
      <c r="G122" s="136" t="s">
        <v>839</v>
      </c>
      <c r="H122" s="137">
        <v>18</v>
      </c>
      <c r="I122" s="138">
        <v>0</v>
      </c>
      <c r="J122" s="138">
        <f t="shared" si="0"/>
        <v>0</v>
      </c>
      <c r="K122" s="135" t="s">
        <v>1</v>
      </c>
      <c r="L122" s="29"/>
      <c r="M122" s="139" t="s">
        <v>1</v>
      </c>
      <c r="N122" s="140" t="s">
        <v>37</v>
      </c>
      <c r="O122" s="141">
        <v>0</v>
      </c>
      <c r="P122" s="141">
        <f t="shared" si="1"/>
        <v>0</v>
      </c>
      <c r="Q122" s="141">
        <v>0</v>
      </c>
      <c r="R122" s="141">
        <f t="shared" si="2"/>
        <v>0</v>
      </c>
      <c r="S122" s="141">
        <v>0</v>
      </c>
      <c r="T122" s="142">
        <f t="shared" si="3"/>
        <v>0</v>
      </c>
      <c r="AR122" s="143" t="s">
        <v>167</v>
      </c>
      <c r="AT122" s="143" t="s">
        <v>162</v>
      </c>
      <c r="AU122" s="143" t="s">
        <v>72</v>
      </c>
      <c r="AY122" s="17" t="s">
        <v>160</v>
      </c>
      <c r="BE122" s="144">
        <f t="shared" si="4"/>
        <v>0</v>
      </c>
      <c r="BF122" s="144">
        <f t="shared" si="5"/>
        <v>0</v>
      </c>
      <c r="BG122" s="144">
        <f t="shared" si="6"/>
        <v>0</v>
      </c>
      <c r="BH122" s="144">
        <f t="shared" si="7"/>
        <v>0</v>
      </c>
      <c r="BI122" s="144">
        <f t="shared" si="8"/>
        <v>0</v>
      </c>
      <c r="BJ122" s="17" t="s">
        <v>79</v>
      </c>
      <c r="BK122" s="144">
        <f t="shared" si="9"/>
        <v>0</v>
      </c>
      <c r="BL122" s="17" t="s">
        <v>167</v>
      </c>
      <c r="BM122" s="143" t="s">
        <v>239</v>
      </c>
    </row>
    <row r="123" spans="2:65" s="1" customFormat="1" ht="16.5" customHeight="1">
      <c r="B123" s="132"/>
      <c r="C123" s="133" t="s">
        <v>208</v>
      </c>
      <c r="D123" s="133" t="s">
        <v>162</v>
      </c>
      <c r="E123" s="134" t="s">
        <v>1296</v>
      </c>
      <c r="F123" s="135" t="s">
        <v>1297</v>
      </c>
      <c r="G123" s="136" t="s">
        <v>382</v>
      </c>
      <c r="H123" s="137">
        <v>110</v>
      </c>
      <c r="I123" s="138">
        <v>0</v>
      </c>
      <c r="J123" s="138">
        <f t="shared" si="0"/>
        <v>0</v>
      </c>
      <c r="K123" s="135" t="s">
        <v>1</v>
      </c>
      <c r="L123" s="29"/>
      <c r="M123" s="139" t="s">
        <v>1</v>
      </c>
      <c r="N123" s="140" t="s">
        <v>37</v>
      </c>
      <c r="O123" s="141">
        <v>0</v>
      </c>
      <c r="P123" s="141">
        <f t="shared" si="1"/>
        <v>0</v>
      </c>
      <c r="Q123" s="141">
        <v>0</v>
      </c>
      <c r="R123" s="141">
        <f t="shared" si="2"/>
        <v>0</v>
      </c>
      <c r="S123" s="141">
        <v>0</v>
      </c>
      <c r="T123" s="142">
        <f t="shared" si="3"/>
        <v>0</v>
      </c>
      <c r="AR123" s="143" t="s">
        <v>167</v>
      </c>
      <c r="AT123" s="143" t="s">
        <v>162</v>
      </c>
      <c r="AU123" s="143" t="s">
        <v>72</v>
      </c>
      <c r="AY123" s="17" t="s">
        <v>160</v>
      </c>
      <c r="BE123" s="144">
        <f t="shared" si="4"/>
        <v>0</v>
      </c>
      <c r="BF123" s="144">
        <f t="shared" si="5"/>
        <v>0</v>
      </c>
      <c r="BG123" s="144">
        <f t="shared" si="6"/>
        <v>0</v>
      </c>
      <c r="BH123" s="144">
        <f t="shared" si="7"/>
        <v>0</v>
      </c>
      <c r="BI123" s="144">
        <f t="shared" si="8"/>
        <v>0</v>
      </c>
      <c r="BJ123" s="17" t="s">
        <v>79</v>
      </c>
      <c r="BK123" s="144">
        <f t="shared" si="9"/>
        <v>0</v>
      </c>
      <c r="BL123" s="17" t="s">
        <v>167</v>
      </c>
      <c r="BM123" s="143" t="s">
        <v>255</v>
      </c>
    </row>
    <row r="124" spans="2:65" s="1" customFormat="1" ht="16.5" customHeight="1">
      <c r="B124" s="132"/>
      <c r="C124" s="133" t="s">
        <v>214</v>
      </c>
      <c r="D124" s="133" t="s">
        <v>162</v>
      </c>
      <c r="E124" s="134" t="s">
        <v>1298</v>
      </c>
      <c r="F124" s="135" t="s">
        <v>1299</v>
      </c>
      <c r="G124" s="136" t="s">
        <v>382</v>
      </c>
      <c r="H124" s="137">
        <v>110</v>
      </c>
      <c r="I124" s="138">
        <v>0</v>
      </c>
      <c r="J124" s="138">
        <f t="shared" si="0"/>
        <v>0</v>
      </c>
      <c r="K124" s="135" t="s">
        <v>1</v>
      </c>
      <c r="L124" s="29"/>
      <c r="M124" s="139" t="s">
        <v>1</v>
      </c>
      <c r="N124" s="140" t="s">
        <v>37</v>
      </c>
      <c r="O124" s="141">
        <v>0</v>
      </c>
      <c r="P124" s="141">
        <f t="shared" si="1"/>
        <v>0</v>
      </c>
      <c r="Q124" s="141">
        <v>0</v>
      </c>
      <c r="R124" s="141">
        <f t="shared" si="2"/>
        <v>0</v>
      </c>
      <c r="S124" s="141">
        <v>0</v>
      </c>
      <c r="T124" s="142">
        <f t="shared" si="3"/>
        <v>0</v>
      </c>
      <c r="AR124" s="143" t="s">
        <v>167</v>
      </c>
      <c r="AT124" s="143" t="s">
        <v>162</v>
      </c>
      <c r="AU124" s="143" t="s">
        <v>72</v>
      </c>
      <c r="AY124" s="17" t="s">
        <v>160</v>
      </c>
      <c r="BE124" s="144">
        <f t="shared" si="4"/>
        <v>0</v>
      </c>
      <c r="BF124" s="144">
        <f t="shared" si="5"/>
        <v>0</v>
      </c>
      <c r="BG124" s="144">
        <f t="shared" si="6"/>
        <v>0</v>
      </c>
      <c r="BH124" s="144">
        <f t="shared" si="7"/>
        <v>0</v>
      </c>
      <c r="BI124" s="144">
        <f t="shared" si="8"/>
        <v>0</v>
      </c>
      <c r="BJ124" s="17" t="s">
        <v>79</v>
      </c>
      <c r="BK124" s="144">
        <f t="shared" si="9"/>
        <v>0</v>
      </c>
      <c r="BL124" s="17" t="s">
        <v>167</v>
      </c>
      <c r="BM124" s="143" t="s">
        <v>269</v>
      </c>
    </row>
    <row r="125" spans="2:65" s="1" customFormat="1" ht="16.5" customHeight="1">
      <c r="B125" s="132"/>
      <c r="C125" s="133" t="s">
        <v>221</v>
      </c>
      <c r="D125" s="133" t="s">
        <v>162</v>
      </c>
      <c r="E125" s="134" t="s">
        <v>1300</v>
      </c>
      <c r="F125" s="135" t="s">
        <v>1301</v>
      </c>
      <c r="G125" s="136" t="s">
        <v>382</v>
      </c>
      <c r="H125" s="137">
        <v>110</v>
      </c>
      <c r="I125" s="138">
        <v>0</v>
      </c>
      <c r="J125" s="138">
        <f t="shared" si="0"/>
        <v>0</v>
      </c>
      <c r="K125" s="135" t="s">
        <v>1</v>
      </c>
      <c r="L125" s="29"/>
      <c r="M125" s="139" t="s">
        <v>1</v>
      </c>
      <c r="N125" s="140" t="s">
        <v>37</v>
      </c>
      <c r="O125" s="141">
        <v>0</v>
      </c>
      <c r="P125" s="141">
        <f t="shared" si="1"/>
        <v>0</v>
      </c>
      <c r="Q125" s="141">
        <v>0</v>
      </c>
      <c r="R125" s="141">
        <f t="shared" si="2"/>
        <v>0</v>
      </c>
      <c r="S125" s="141">
        <v>0</v>
      </c>
      <c r="T125" s="142">
        <f t="shared" si="3"/>
        <v>0</v>
      </c>
      <c r="AR125" s="143" t="s">
        <v>167</v>
      </c>
      <c r="AT125" s="143" t="s">
        <v>162</v>
      </c>
      <c r="AU125" s="143" t="s">
        <v>72</v>
      </c>
      <c r="AY125" s="17" t="s">
        <v>160</v>
      </c>
      <c r="BE125" s="144">
        <f t="shared" si="4"/>
        <v>0</v>
      </c>
      <c r="BF125" s="144">
        <f t="shared" si="5"/>
        <v>0</v>
      </c>
      <c r="BG125" s="144">
        <f t="shared" si="6"/>
        <v>0</v>
      </c>
      <c r="BH125" s="144">
        <f t="shared" si="7"/>
        <v>0</v>
      </c>
      <c r="BI125" s="144">
        <f t="shared" si="8"/>
        <v>0</v>
      </c>
      <c r="BJ125" s="17" t="s">
        <v>79</v>
      </c>
      <c r="BK125" s="144">
        <f t="shared" si="9"/>
        <v>0</v>
      </c>
      <c r="BL125" s="17" t="s">
        <v>167</v>
      </c>
      <c r="BM125" s="143" t="s">
        <v>281</v>
      </c>
    </row>
    <row r="126" spans="2:65" s="1" customFormat="1" ht="16.5" customHeight="1">
      <c r="B126" s="132"/>
      <c r="C126" s="133" t="s">
        <v>227</v>
      </c>
      <c r="D126" s="133" t="s">
        <v>162</v>
      </c>
      <c r="E126" s="134" t="s">
        <v>1302</v>
      </c>
      <c r="F126" s="135" t="s">
        <v>1303</v>
      </c>
      <c r="G126" s="136" t="s">
        <v>802</v>
      </c>
      <c r="H126" s="137">
        <v>2.4</v>
      </c>
      <c r="I126" s="138">
        <v>0</v>
      </c>
      <c r="J126" s="138">
        <f t="shared" si="0"/>
        <v>0</v>
      </c>
      <c r="K126" s="135" t="s">
        <v>1</v>
      </c>
      <c r="L126" s="29"/>
      <c r="M126" s="139" t="s">
        <v>1</v>
      </c>
      <c r="N126" s="140" t="s">
        <v>37</v>
      </c>
      <c r="O126" s="141">
        <v>0</v>
      </c>
      <c r="P126" s="141">
        <f t="shared" si="1"/>
        <v>0</v>
      </c>
      <c r="Q126" s="141">
        <v>0</v>
      </c>
      <c r="R126" s="141">
        <f t="shared" si="2"/>
        <v>0</v>
      </c>
      <c r="S126" s="141">
        <v>0</v>
      </c>
      <c r="T126" s="142">
        <f t="shared" si="3"/>
        <v>0</v>
      </c>
      <c r="AR126" s="143" t="s">
        <v>167</v>
      </c>
      <c r="AT126" s="143" t="s">
        <v>162</v>
      </c>
      <c r="AU126" s="143" t="s">
        <v>72</v>
      </c>
      <c r="AY126" s="17" t="s">
        <v>160</v>
      </c>
      <c r="BE126" s="144">
        <f t="shared" si="4"/>
        <v>0</v>
      </c>
      <c r="BF126" s="144">
        <f t="shared" si="5"/>
        <v>0</v>
      </c>
      <c r="BG126" s="144">
        <f t="shared" si="6"/>
        <v>0</v>
      </c>
      <c r="BH126" s="144">
        <f t="shared" si="7"/>
        <v>0</v>
      </c>
      <c r="BI126" s="144">
        <f t="shared" si="8"/>
        <v>0</v>
      </c>
      <c r="BJ126" s="17" t="s">
        <v>79</v>
      </c>
      <c r="BK126" s="144">
        <f t="shared" si="9"/>
        <v>0</v>
      </c>
      <c r="BL126" s="17" t="s">
        <v>167</v>
      </c>
      <c r="BM126" s="143" t="s">
        <v>293</v>
      </c>
    </row>
    <row r="127" spans="2:65" s="12" customFormat="1">
      <c r="B127" s="148"/>
      <c r="D127" s="149" t="s">
        <v>171</v>
      </c>
      <c r="E127" s="150" t="s">
        <v>1</v>
      </c>
      <c r="F127" s="151" t="s">
        <v>1304</v>
      </c>
      <c r="H127" s="150" t="s">
        <v>1</v>
      </c>
      <c r="L127" s="148"/>
      <c r="M127" s="152"/>
      <c r="T127" s="153"/>
      <c r="AT127" s="150" t="s">
        <v>171</v>
      </c>
      <c r="AU127" s="150" t="s">
        <v>72</v>
      </c>
      <c r="AV127" s="12" t="s">
        <v>79</v>
      </c>
      <c r="AW127" s="12" t="s">
        <v>29</v>
      </c>
      <c r="AX127" s="12" t="s">
        <v>72</v>
      </c>
      <c r="AY127" s="150" t="s">
        <v>160</v>
      </c>
    </row>
    <row r="128" spans="2:65" s="13" customFormat="1">
      <c r="B128" s="154"/>
      <c r="D128" s="149" t="s">
        <v>171</v>
      </c>
      <c r="E128" s="155" t="s">
        <v>1</v>
      </c>
      <c r="F128" s="156" t="s">
        <v>1305</v>
      </c>
      <c r="H128" s="157">
        <v>2.4</v>
      </c>
      <c r="L128" s="154"/>
      <c r="M128" s="158"/>
      <c r="T128" s="159"/>
      <c r="AT128" s="155" t="s">
        <v>171</v>
      </c>
      <c r="AU128" s="155" t="s">
        <v>72</v>
      </c>
      <c r="AV128" s="13" t="s">
        <v>81</v>
      </c>
      <c r="AW128" s="13" t="s">
        <v>29</v>
      </c>
      <c r="AX128" s="13" t="s">
        <v>79</v>
      </c>
      <c r="AY128" s="155" t="s">
        <v>160</v>
      </c>
    </row>
    <row r="129" spans="2:65" s="1" customFormat="1" ht="16.5" customHeight="1">
      <c r="B129" s="132"/>
      <c r="C129" s="133" t="s">
        <v>233</v>
      </c>
      <c r="D129" s="133" t="s">
        <v>162</v>
      </c>
      <c r="E129" s="134" t="s">
        <v>1306</v>
      </c>
      <c r="F129" s="135" t="s">
        <v>1307</v>
      </c>
      <c r="G129" s="136" t="s">
        <v>844</v>
      </c>
      <c r="H129" s="137">
        <v>3</v>
      </c>
      <c r="I129" s="138">
        <v>0</v>
      </c>
      <c r="J129" s="138">
        <f t="shared" ref="J129:J135" si="10">ROUND(I129*H129,2)</f>
        <v>0</v>
      </c>
      <c r="K129" s="135" t="s">
        <v>1</v>
      </c>
      <c r="L129" s="29"/>
      <c r="M129" s="139" t="s">
        <v>1</v>
      </c>
      <c r="N129" s="140" t="s">
        <v>37</v>
      </c>
      <c r="O129" s="141">
        <v>0</v>
      </c>
      <c r="P129" s="141">
        <f t="shared" ref="P129:P135" si="11">O129*H129</f>
        <v>0</v>
      </c>
      <c r="Q129" s="141">
        <v>0</v>
      </c>
      <c r="R129" s="141">
        <f t="shared" ref="R129:R135" si="12">Q129*H129</f>
        <v>0</v>
      </c>
      <c r="S129" s="141">
        <v>0</v>
      </c>
      <c r="T129" s="142">
        <f t="shared" ref="T129:T135" si="13">S129*H129</f>
        <v>0</v>
      </c>
      <c r="AR129" s="143" t="s">
        <v>167</v>
      </c>
      <c r="AT129" s="143" t="s">
        <v>162</v>
      </c>
      <c r="AU129" s="143" t="s">
        <v>72</v>
      </c>
      <c r="AY129" s="17" t="s">
        <v>160</v>
      </c>
      <c r="BE129" s="144">
        <f t="shared" ref="BE129:BE135" si="14">IF(N129="základní",J129,0)</f>
        <v>0</v>
      </c>
      <c r="BF129" s="144">
        <f t="shared" ref="BF129:BF135" si="15">IF(N129="snížená",J129,0)</f>
        <v>0</v>
      </c>
      <c r="BG129" s="144">
        <f t="shared" ref="BG129:BG135" si="16">IF(N129="zákl. přenesená",J129,0)</f>
        <v>0</v>
      </c>
      <c r="BH129" s="144">
        <f t="shared" ref="BH129:BH135" si="17">IF(N129="sníž. přenesená",J129,0)</f>
        <v>0</v>
      </c>
      <c r="BI129" s="144">
        <f t="shared" ref="BI129:BI135" si="18">IF(N129="nulová",J129,0)</f>
        <v>0</v>
      </c>
      <c r="BJ129" s="17" t="s">
        <v>79</v>
      </c>
      <c r="BK129" s="144">
        <f t="shared" ref="BK129:BK135" si="19">ROUND(I129*H129,2)</f>
        <v>0</v>
      </c>
      <c r="BL129" s="17" t="s">
        <v>167</v>
      </c>
      <c r="BM129" s="143" t="s">
        <v>303</v>
      </c>
    </row>
    <row r="130" spans="2:65" s="1" customFormat="1" ht="16.5" customHeight="1">
      <c r="B130" s="132"/>
      <c r="C130" s="133" t="s">
        <v>239</v>
      </c>
      <c r="D130" s="133" t="s">
        <v>162</v>
      </c>
      <c r="E130" s="134" t="s">
        <v>1308</v>
      </c>
      <c r="F130" s="135" t="s">
        <v>1309</v>
      </c>
      <c r="G130" s="136" t="s">
        <v>844</v>
      </c>
      <c r="H130" s="137">
        <v>1</v>
      </c>
      <c r="I130" s="138">
        <v>0</v>
      </c>
      <c r="J130" s="138">
        <f t="shared" si="10"/>
        <v>0</v>
      </c>
      <c r="K130" s="135" t="s">
        <v>1</v>
      </c>
      <c r="L130" s="29"/>
      <c r="M130" s="139" t="s">
        <v>1</v>
      </c>
      <c r="N130" s="140" t="s">
        <v>37</v>
      </c>
      <c r="O130" s="141">
        <v>0</v>
      </c>
      <c r="P130" s="141">
        <f t="shared" si="11"/>
        <v>0</v>
      </c>
      <c r="Q130" s="141">
        <v>0</v>
      </c>
      <c r="R130" s="141">
        <f t="shared" si="12"/>
        <v>0</v>
      </c>
      <c r="S130" s="141">
        <v>0</v>
      </c>
      <c r="T130" s="142">
        <f t="shared" si="13"/>
        <v>0</v>
      </c>
      <c r="AR130" s="143" t="s">
        <v>167</v>
      </c>
      <c r="AT130" s="143" t="s">
        <v>162</v>
      </c>
      <c r="AU130" s="143" t="s">
        <v>72</v>
      </c>
      <c r="AY130" s="17" t="s">
        <v>160</v>
      </c>
      <c r="BE130" s="144">
        <f t="shared" si="14"/>
        <v>0</v>
      </c>
      <c r="BF130" s="144">
        <f t="shared" si="15"/>
        <v>0</v>
      </c>
      <c r="BG130" s="144">
        <f t="shared" si="16"/>
        <v>0</v>
      </c>
      <c r="BH130" s="144">
        <f t="shared" si="17"/>
        <v>0</v>
      </c>
      <c r="BI130" s="144">
        <f t="shared" si="18"/>
        <v>0</v>
      </c>
      <c r="BJ130" s="17" t="s">
        <v>79</v>
      </c>
      <c r="BK130" s="144">
        <f t="shared" si="19"/>
        <v>0</v>
      </c>
      <c r="BL130" s="17" t="s">
        <v>167</v>
      </c>
      <c r="BM130" s="143" t="s">
        <v>317</v>
      </c>
    </row>
    <row r="131" spans="2:65" s="1" customFormat="1" ht="16.5" customHeight="1">
      <c r="B131" s="132"/>
      <c r="C131" s="133" t="s">
        <v>244</v>
      </c>
      <c r="D131" s="133" t="s">
        <v>162</v>
      </c>
      <c r="E131" s="134" t="s">
        <v>1310</v>
      </c>
      <c r="F131" s="135" t="s">
        <v>1311</v>
      </c>
      <c r="G131" s="136" t="s">
        <v>844</v>
      </c>
      <c r="H131" s="137">
        <v>1</v>
      </c>
      <c r="I131" s="138">
        <v>0</v>
      </c>
      <c r="J131" s="138">
        <f t="shared" si="10"/>
        <v>0</v>
      </c>
      <c r="K131" s="135" t="s">
        <v>1</v>
      </c>
      <c r="L131" s="29"/>
      <c r="M131" s="139" t="s">
        <v>1</v>
      </c>
      <c r="N131" s="140" t="s">
        <v>37</v>
      </c>
      <c r="O131" s="141">
        <v>0</v>
      </c>
      <c r="P131" s="141">
        <f t="shared" si="11"/>
        <v>0</v>
      </c>
      <c r="Q131" s="141">
        <v>0</v>
      </c>
      <c r="R131" s="141">
        <f t="shared" si="12"/>
        <v>0</v>
      </c>
      <c r="S131" s="141">
        <v>0</v>
      </c>
      <c r="T131" s="142">
        <f t="shared" si="13"/>
        <v>0</v>
      </c>
      <c r="AR131" s="143" t="s">
        <v>167</v>
      </c>
      <c r="AT131" s="143" t="s">
        <v>162</v>
      </c>
      <c r="AU131" s="143" t="s">
        <v>72</v>
      </c>
      <c r="AY131" s="17" t="s">
        <v>160</v>
      </c>
      <c r="BE131" s="144">
        <f t="shared" si="14"/>
        <v>0</v>
      </c>
      <c r="BF131" s="144">
        <f t="shared" si="15"/>
        <v>0</v>
      </c>
      <c r="BG131" s="144">
        <f t="shared" si="16"/>
        <v>0</v>
      </c>
      <c r="BH131" s="144">
        <f t="shared" si="17"/>
        <v>0</v>
      </c>
      <c r="BI131" s="144">
        <f t="shared" si="18"/>
        <v>0</v>
      </c>
      <c r="BJ131" s="17" t="s">
        <v>79</v>
      </c>
      <c r="BK131" s="144">
        <f t="shared" si="19"/>
        <v>0</v>
      </c>
      <c r="BL131" s="17" t="s">
        <v>167</v>
      </c>
      <c r="BM131" s="143" t="s">
        <v>332</v>
      </c>
    </row>
    <row r="132" spans="2:65" s="1" customFormat="1" ht="16.5" customHeight="1">
      <c r="B132" s="132"/>
      <c r="C132" s="133" t="s">
        <v>255</v>
      </c>
      <c r="D132" s="133" t="s">
        <v>162</v>
      </c>
      <c r="E132" s="134" t="s">
        <v>1312</v>
      </c>
      <c r="F132" s="135" t="s">
        <v>1313</v>
      </c>
      <c r="G132" s="136" t="s">
        <v>844</v>
      </c>
      <c r="H132" s="137">
        <v>1</v>
      </c>
      <c r="I132" s="138">
        <v>0</v>
      </c>
      <c r="J132" s="138">
        <f t="shared" si="10"/>
        <v>0</v>
      </c>
      <c r="K132" s="135" t="s">
        <v>1</v>
      </c>
      <c r="L132" s="29"/>
      <c r="M132" s="139" t="s">
        <v>1</v>
      </c>
      <c r="N132" s="140" t="s">
        <v>37</v>
      </c>
      <c r="O132" s="141">
        <v>0</v>
      </c>
      <c r="P132" s="141">
        <f t="shared" si="11"/>
        <v>0</v>
      </c>
      <c r="Q132" s="141">
        <v>0</v>
      </c>
      <c r="R132" s="141">
        <f t="shared" si="12"/>
        <v>0</v>
      </c>
      <c r="S132" s="141">
        <v>0</v>
      </c>
      <c r="T132" s="142">
        <f t="shared" si="13"/>
        <v>0</v>
      </c>
      <c r="AR132" s="143" t="s">
        <v>167</v>
      </c>
      <c r="AT132" s="143" t="s">
        <v>162</v>
      </c>
      <c r="AU132" s="143" t="s">
        <v>72</v>
      </c>
      <c r="AY132" s="17" t="s">
        <v>160</v>
      </c>
      <c r="BE132" s="144">
        <f t="shared" si="14"/>
        <v>0</v>
      </c>
      <c r="BF132" s="144">
        <f t="shared" si="15"/>
        <v>0</v>
      </c>
      <c r="BG132" s="144">
        <f t="shared" si="16"/>
        <v>0</v>
      </c>
      <c r="BH132" s="144">
        <f t="shared" si="17"/>
        <v>0</v>
      </c>
      <c r="BI132" s="144">
        <f t="shared" si="18"/>
        <v>0</v>
      </c>
      <c r="BJ132" s="17" t="s">
        <v>79</v>
      </c>
      <c r="BK132" s="144">
        <f t="shared" si="19"/>
        <v>0</v>
      </c>
      <c r="BL132" s="17" t="s">
        <v>167</v>
      </c>
      <c r="BM132" s="143" t="s">
        <v>352</v>
      </c>
    </row>
    <row r="133" spans="2:65" s="1" customFormat="1" ht="16.5" customHeight="1">
      <c r="B133" s="132"/>
      <c r="C133" s="133" t="s">
        <v>8</v>
      </c>
      <c r="D133" s="133" t="s">
        <v>162</v>
      </c>
      <c r="E133" s="134" t="s">
        <v>1314</v>
      </c>
      <c r="F133" s="135" t="s">
        <v>1315</v>
      </c>
      <c r="G133" s="136" t="s">
        <v>844</v>
      </c>
      <c r="H133" s="137">
        <v>1</v>
      </c>
      <c r="I133" s="138">
        <v>0</v>
      </c>
      <c r="J133" s="138">
        <f t="shared" si="10"/>
        <v>0</v>
      </c>
      <c r="K133" s="135" t="s">
        <v>1</v>
      </c>
      <c r="L133" s="29"/>
      <c r="M133" s="139" t="s">
        <v>1</v>
      </c>
      <c r="N133" s="140" t="s">
        <v>37</v>
      </c>
      <c r="O133" s="141">
        <v>0</v>
      </c>
      <c r="P133" s="141">
        <f t="shared" si="11"/>
        <v>0</v>
      </c>
      <c r="Q133" s="141">
        <v>0</v>
      </c>
      <c r="R133" s="141">
        <f t="shared" si="12"/>
        <v>0</v>
      </c>
      <c r="S133" s="141">
        <v>0</v>
      </c>
      <c r="T133" s="142">
        <f t="shared" si="13"/>
        <v>0</v>
      </c>
      <c r="AR133" s="143" t="s">
        <v>167</v>
      </c>
      <c r="AT133" s="143" t="s">
        <v>162</v>
      </c>
      <c r="AU133" s="143" t="s">
        <v>72</v>
      </c>
      <c r="AY133" s="17" t="s">
        <v>160</v>
      </c>
      <c r="BE133" s="144">
        <f t="shared" si="14"/>
        <v>0</v>
      </c>
      <c r="BF133" s="144">
        <f t="shared" si="15"/>
        <v>0</v>
      </c>
      <c r="BG133" s="144">
        <f t="shared" si="16"/>
        <v>0</v>
      </c>
      <c r="BH133" s="144">
        <f t="shared" si="17"/>
        <v>0</v>
      </c>
      <c r="BI133" s="144">
        <f t="shared" si="18"/>
        <v>0</v>
      </c>
      <c r="BJ133" s="17" t="s">
        <v>79</v>
      </c>
      <c r="BK133" s="144">
        <f t="shared" si="19"/>
        <v>0</v>
      </c>
      <c r="BL133" s="17" t="s">
        <v>167</v>
      </c>
      <c r="BM133" s="143" t="s">
        <v>363</v>
      </c>
    </row>
    <row r="134" spans="2:65" s="1" customFormat="1" ht="16.5" customHeight="1">
      <c r="B134" s="132"/>
      <c r="C134" s="133" t="s">
        <v>269</v>
      </c>
      <c r="D134" s="133" t="s">
        <v>162</v>
      </c>
      <c r="E134" s="134" t="s">
        <v>1316</v>
      </c>
      <c r="F134" s="135" t="s">
        <v>1317</v>
      </c>
      <c r="G134" s="136" t="s">
        <v>844</v>
      </c>
      <c r="H134" s="137">
        <v>1</v>
      </c>
      <c r="I134" s="138">
        <v>0</v>
      </c>
      <c r="J134" s="138">
        <f t="shared" si="10"/>
        <v>0</v>
      </c>
      <c r="K134" s="135" t="s">
        <v>1</v>
      </c>
      <c r="L134" s="29"/>
      <c r="M134" s="139" t="s">
        <v>1</v>
      </c>
      <c r="N134" s="140" t="s">
        <v>37</v>
      </c>
      <c r="O134" s="141">
        <v>0</v>
      </c>
      <c r="P134" s="141">
        <f t="shared" si="11"/>
        <v>0</v>
      </c>
      <c r="Q134" s="141">
        <v>0</v>
      </c>
      <c r="R134" s="141">
        <f t="shared" si="12"/>
        <v>0</v>
      </c>
      <c r="S134" s="141">
        <v>0</v>
      </c>
      <c r="T134" s="142">
        <f t="shared" si="13"/>
        <v>0</v>
      </c>
      <c r="AR134" s="143" t="s">
        <v>167</v>
      </c>
      <c r="AT134" s="143" t="s">
        <v>162</v>
      </c>
      <c r="AU134" s="143" t="s">
        <v>72</v>
      </c>
      <c r="AY134" s="17" t="s">
        <v>160</v>
      </c>
      <c r="BE134" s="144">
        <f t="shared" si="14"/>
        <v>0</v>
      </c>
      <c r="BF134" s="144">
        <f t="shared" si="15"/>
        <v>0</v>
      </c>
      <c r="BG134" s="144">
        <f t="shared" si="16"/>
        <v>0</v>
      </c>
      <c r="BH134" s="144">
        <f t="shared" si="17"/>
        <v>0</v>
      </c>
      <c r="BI134" s="144">
        <f t="shared" si="18"/>
        <v>0</v>
      </c>
      <c r="BJ134" s="17" t="s">
        <v>79</v>
      </c>
      <c r="BK134" s="144">
        <f t="shared" si="19"/>
        <v>0</v>
      </c>
      <c r="BL134" s="17" t="s">
        <v>167</v>
      </c>
      <c r="BM134" s="143" t="s">
        <v>379</v>
      </c>
    </row>
    <row r="135" spans="2:65" s="1" customFormat="1" ht="16.5" customHeight="1">
      <c r="B135" s="132"/>
      <c r="C135" s="133" t="s">
        <v>275</v>
      </c>
      <c r="D135" s="133" t="s">
        <v>162</v>
      </c>
      <c r="E135" s="134" t="s">
        <v>1318</v>
      </c>
      <c r="F135" s="135" t="s">
        <v>1319</v>
      </c>
      <c r="G135" s="136" t="s">
        <v>844</v>
      </c>
      <c r="H135" s="137">
        <v>1</v>
      </c>
      <c r="I135" s="138">
        <v>0</v>
      </c>
      <c r="J135" s="138">
        <f t="shared" si="10"/>
        <v>0</v>
      </c>
      <c r="K135" s="135" t="s">
        <v>1</v>
      </c>
      <c r="L135" s="29"/>
      <c r="M135" s="188" t="s">
        <v>1</v>
      </c>
      <c r="N135" s="189" t="s">
        <v>37</v>
      </c>
      <c r="O135" s="190">
        <v>0</v>
      </c>
      <c r="P135" s="190">
        <f t="shared" si="11"/>
        <v>0</v>
      </c>
      <c r="Q135" s="190">
        <v>0</v>
      </c>
      <c r="R135" s="190">
        <f t="shared" si="12"/>
        <v>0</v>
      </c>
      <c r="S135" s="190">
        <v>0</v>
      </c>
      <c r="T135" s="191">
        <f t="shared" si="13"/>
        <v>0</v>
      </c>
      <c r="AR135" s="143" t="s">
        <v>167</v>
      </c>
      <c r="AT135" s="143" t="s">
        <v>162</v>
      </c>
      <c r="AU135" s="143" t="s">
        <v>72</v>
      </c>
      <c r="AY135" s="17" t="s">
        <v>160</v>
      </c>
      <c r="BE135" s="144">
        <f t="shared" si="14"/>
        <v>0</v>
      </c>
      <c r="BF135" s="144">
        <f t="shared" si="15"/>
        <v>0</v>
      </c>
      <c r="BG135" s="144">
        <f t="shared" si="16"/>
        <v>0</v>
      </c>
      <c r="BH135" s="144">
        <f t="shared" si="17"/>
        <v>0</v>
      </c>
      <c r="BI135" s="144">
        <f t="shared" si="18"/>
        <v>0</v>
      </c>
      <c r="BJ135" s="17" t="s">
        <v>79</v>
      </c>
      <c r="BK135" s="144">
        <f t="shared" si="19"/>
        <v>0</v>
      </c>
      <c r="BL135" s="17" t="s">
        <v>167</v>
      </c>
      <c r="BM135" s="143" t="s">
        <v>394</v>
      </c>
    </row>
    <row r="136" spans="2:65" s="1" customFormat="1" ht="6.95" customHeight="1">
      <c r="B136" s="41"/>
      <c r="C136" s="42"/>
      <c r="D136" s="42"/>
      <c r="E136" s="42"/>
      <c r="F136" s="42"/>
      <c r="G136" s="42"/>
      <c r="H136" s="42"/>
      <c r="I136" s="42"/>
      <c r="J136" s="42"/>
      <c r="K136" s="42"/>
      <c r="L136" s="29"/>
    </row>
  </sheetData>
  <autoFilter ref="C115:K135" xr:uid="{00000000-0009-0000-0000-00000A000000}"/>
  <mergeCells count="9">
    <mergeCell ref="E87:H87"/>
    <mergeCell ref="E106:H106"/>
    <mergeCell ref="E108:H108"/>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B2:BM152"/>
  <sheetViews>
    <sheetView showGridLines="0" workbookViewId="0">
      <selection activeCell="J149" sqref="J149"/>
    </sheetView>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03" t="s">
        <v>5</v>
      </c>
      <c r="M2" s="204"/>
      <c r="N2" s="204"/>
      <c r="O2" s="204"/>
      <c r="P2" s="204"/>
      <c r="Q2" s="204"/>
      <c r="R2" s="204"/>
      <c r="S2" s="204"/>
      <c r="T2" s="204"/>
      <c r="U2" s="204"/>
      <c r="V2" s="204"/>
      <c r="AT2" s="17" t="s">
        <v>119</v>
      </c>
    </row>
    <row r="3" spans="2:46" ht="6.95" customHeight="1">
      <c r="B3" s="18"/>
      <c r="C3" s="19"/>
      <c r="D3" s="19"/>
      <c r="E3" s="19"/>
      <c r="F3" s="19"/>
      <c r="G3" s="19"/>
      <c r="H3" s="19"/>
      <c r="I3" s="19"/>
      <c r="J3" s="19"/>
      <c r="K3" s="19"/>
      <c r="L3" s="20"/>
      <c r="AT3" s="17" t="s">
        <v>81</v>
      </c>
    </row>
    <row r="4" spans="2:46" ht="24.95" customHeight="1">
      <c r="B4" s="20"/>
      <c r="D4" s="21" t="s">
        <v>120</v>
      </c>
      <c r="L4" s="20"/>
      <c r="M4" s="89" t="s">
        <v>10</v>
      </c>
      <c r="AT4" s="17" t="s">
        <v>3</v>
      </c>
    </row>
    <row r="5" spans="2:46" ht="6.95" customHeight="1">
      <c r="B5" s="20"/>
      <c r="L5" s="20"/>
    </row>
    <row r="6" spans="2:46" ht="12" customHeight="1">
      <c r="B6" s="20"/>
      <c r="D6" s="26" t="s">
        <v>14</v>
      </c>
      <c r="L6" s="20"/>
    </row>
    <row r="7" spans="2:46" ht="26.25" customHeight="1">
      <c r="B7" s="20"/>
      <c r="E7" s="235" t="str">
        <f>'Rekapitulace stavby'!K6</f>
        <v>NPK a.s., Pardubická nemocnice, Výstavba pavilonu CUP s centralizací akutních provozů - Podzemní chodba</v>
      </c>
      <c r="F7" s="236"/>
      <c r="G7" s="236"/>
      <c r="H7" s="236"/>
      <c r="L7" s="20"/>
    </row>
    <row r="8" spans="2:46" s="1" customFormat="1" ht="12" customHeight="1">
      <c r="B8" s="29"/>
      <c r="D8" s="26" t="s">
        <v>121</v>
      </c>
      <c r="L8" s="29"/>
    </row>
    <row r="9" spans="2:46" s="1" customFormat="1" ht="16.5" customHeight="1">
      <c r="B9" s="29"/>
      <c r="E9" s="228" t="s">
        <v>1320</v>
      </c>
      <c r="F9" s="234"/>
      <c r="G9" s="234"/>
      <c r="H9" s="234"/>
      <c r="L9" s="29"/>
    </row>
    <row r="10" spans="2:46" s="1" customFormat="1">
      <c r="B10" s="29"/>
      <c r="L10" s="29"/>
    </row>
    <row r="11" spans="2:46" s="1" customFormat="1" ht="12" customHeight="1">
      <c r="B11" s="29"/>
      <c r="D11" s="26" t="s">
        <v>16</v>
      </c>
      <c r="F11" s="24" t="s">
        <v>1</v>
      </c>
      <c r="I11" s="26" t="s">
        <v>17</v>
      </c>
      <c r="J11" s="24" t="s">
        <v>1</v>
      </c>
      <c r="L11" s="29"/>
    </row>
    <row r="12" spans="2:46" s="1" customFormat="1" ht="12" customHeight="1">
      <c r="B12" s="29"/>
      <c r="D12" s="26" t="s">
        <v>18</v>
      </c>
      <c r="F12" s="24" t="s">
        <v>19</v>
      </c>
      <c r="I12" s="26" t="s">
        <v>20</v>
      </c>
      <c r="J12" s="49">
        <f>'Rekapitulace stavby'!AN8</f>
        <v>44657</v>
      </c>
      <c r="L12" s="29"/>
    </row>
    <row r="13" spans="2:46" s="1" customFormat="1" ht="10.9" customHeight="1">
      <c r="B13" s="29"/>
      <c r="L13" s="29"/>
    </row>
    <row r="14" spans="2:46" s="1" customFormat="1" ht="12" customHeight="1">
      <c r="B14" s="29"/>
      <c r="D14" s="26" t="s">
        <v>21</v>
      </c>
      <c r="I14" s="26" t="s">
        <v>22</v>
      </c>
      <c r="J14" s="24" t="s">
        <v>1</v>
      </c>
      <c r="L14" s="29"/>
    </row>
    <row r="15" spans="2:46" s="1" customFormat="1" ht="18" customHeight="1">
      <c r="B15" s="29"/>
      <c r="E15" s="24" t="s">
        <v>23</v>
      </c>
      <c r="I15" s="26" t="s">
        <v>24</v>
      </c>
      <c r="J15" s="24" t="s">
        <v>1</v>
      </c>
      <c r="L15" s="29"/>
    </row>
    <row r="16" spans="2:46" s="1" customFormat="1" ht="6.95" customHeight="1">
      <c r="B16" s="29"/>
      <c r="L16" s="29"/>
    </row>
    <row r="17" spans="2:12" s="1" customFormat="1" ht="12" customHeight="1">
      <c r="B17" s="29"/>
      <c r="D17" s="26" t="s">
        <v>25</v>
      </c>
      <c r="I17" s="26" t="s">
        <v>22</v>
      </c>
      <c r="J17" s="24" t="str">
        <f>'Rekapitulace stavby'!AN13</f>
        <v/>
      </c>
      <c r="L17" s="29"/>
    </row>
    <row r="18" spans="2:12" s="1" customFormat="1" ht="18" customHeight="1">
      <c r="B18" s="29"/>
      <c r="E18" s="222" t="str">
        <f>'Rekapitulace stavby'!E14</f>
        <v xml:space="preserve"> </v>
      </c>
      <c r="F18" s="222"/>
      <c r="G18" s="222"/>
      <c r="H18" s="222"/>
      <c r="I18" s="26" t="s">
        <v>24</v>
      </c>
      <c r="J18" s="24" t="str">
        <f>'Rekapitulace stavby'!AN14</f>
        <v/>
      </c>
      <c r="L18" s="29"/>
    </row>
    <row r="19" spans="2:12" s="1" customFormat="1" ht="6.95" customHeight="1">
      <c r="B19" s="29"/>
      <c r="L19" s="29"/>
    </row>
    <row r="20" spans="2:12" s="1" customFormat="1" ht="12" customHeight="1">
      <c r="B20" s="29"/>
      <c r="D20" s="26" t="s">
        <v>27</v>
      </c>
      <c r="I20" s="26" t="s">
        <v>22</v>
      </c>
      <c r="J20" s="24" t="s">
        <v>1</v>
      </c>
      <c r="L20" s="29"/>
    </row>
    <row r="21" spans="2:12" s="1" customFormat="1" ht="18" customHeight="1">
      <c r="B21" s="29"/>
      <c r="E21" s="24" t="s">
        <v>28</v>
      </c>
      <c r="I21" s="26" t="s">
        <v>24</v>
      </c>
      <c r="J21" s="24" t="s">
        <v>1</v>
      </c>
      <c r="L21" s="29"/>
    </row>
    <row r="22" spans="2:12" s="1" customFormat="1" ht="6.95" customHeight="1">
      <c r="B22" s="29"/>
      <c r="L22" s="29"/>
    </row>
    <row r="23" spans="2:12" s="1" customFormat="1" ht="12" customHeight="1">
      <c r="B23" s="29"/>
      <c r="D23" s="26" t="s">
        <v>30</v>
      </c>
      <c r="I23" s="26" t="s">
        <v>22</v>
      </c>
      <c r="J23" s="24" t="s">
        <v>1</v>
      </c>
      <c r="L23" s="29"/>
    </row>
    <row r="24" spans="2:12" s="1" customFormat="1" ht="18" customHeight="1">
      <c r="B24" s="29"/>
      <c r="E24" s="24" t="s">
        <v>1283</v>
      </c>
      <c r="I24" s="26" t="s">
        <v>24</v>
      </c>
      <c r="J24" s="24" t="s">
        <v>1</v>
      </c>
      <c r="L24" s="29"/>
    </row>
    <row r="25" spans="2:12" s="1" customFormat="1" ht="6.95" customHeight="1">
      <c r="B25" s="29"/>
      <c r="L25" s="29"/>
    </row>
    <row r="26" spans="2:12" s="1" customFormat="1" ht="12" customHeight="1">
      <c r="B26" s="29"/>
      <c r="D26" s="26" t="s">
        <v>31</v>
      </c>
      <c r="L26" s="29"/>
    </row>
    <row r="27" spans="2:12" s="7" customFormat="1" ht="16.5" customHeight="1">
      <c r="B27" s="90"/>
      <c r="E27" s="224" t="s">
        <v>1</v>
      </c>
      <c r="F27" s="224"/>
      <c r="G27" s="224"/>
      <c r="H27" s="224"/>
      <c r="L27" s="90"/>
    </row>
    <row r="28" spans="2:12" s="1" customFormat="1" ht="6.95" customHeight="1">
      <c r="B28" s="29"/>
      <c r="L28" s="29"/>
    </row>
    <row r="29" spans="2:12" s="1" customFormat="1" ht="6.95" customHeight="1">
      <c r="B29" s="29"/>
      <c r="D29" s="50"/>
      <c r="E29" s="50"/>
      <c r="F29" s="50"/>
      <c r="G29" s="50"/>
      <c r="H29" s="50"/>
      <c r="I29" s="50"/>
      <c r="J29" s="50"/>
      <c r="K29" s="50"/>
      <c r="L29" s="29"/>
    </row>
    <row r="30" spans="2:12" s="1" customFormat="1" ht="25.35" customHeight="1">
      <c r="B30" s="29"/>
      <c r="D30" s="91" t="s">
        <v>32</v>
      </c>
      <c r="J30" s="62">
        <f>ROUND(J123, 2)</f>
        <v>0</v>
      </c>
      <c r="L30" s="29"/>
    </row>
    <row r="31" spans="2:12" s="1" customFormat="1" ht="6.95" customHeight="1">
      <c r="B31" s="29"/>
      <c r="D31" s="50"/>
      <c r="E31" s="50"/>
      <c r="F31" s="50"/>
      <c r="G31" s="50"/>
      <c r="H31" s="50"/>
      <c r="I31" s="50"/>
      <c r="J31" s="50"/>
      <c r="K31" s="50"/>
      <c r="L31" s="29"/>
    </row>
    <row r="32" spans="2:12" s="1" customFormat="1" ht="14.45" customHeight="1">
      <c r="B32" s="29"/>
      <c r="F32" s="32" t="s">
        <v>34</v>
      </c>
      <c r="I32" s="32" t="s">
        <v>33</v>
      </c>
      <c r="J32" s="32" t="s">
        <v>35</v>
      </c>
      <c r="L32" s="29"/>
    </row>
    <row r="33" spans="2:12" s="1" customFormat="1" ht="14.45" customHeight="1">
      <c r="B33" s="29"/>
      <c r="D33" s="92" t="s">
        <v>36</v>
      </c>
      <c r="E33" s="26" t="s">
        <v>37</v>
      </c>
      <c r="F33" s="82">
        <f>ROUND((SUM(BE123:BE151)),  2)</f>
        <v>0</v>
      </c>
      <c r="I33" s="93">
        <v>0.21</v>
      </c>
      <c r="J33" s="82">
        <f>ROUND(((SUM(BE123:BE151))*I33),  2)</f>
        <v>0</v>
      </c>
      <c r="L33" s="29"/>
    </row>
    <row r="34" spans="2:12" s="1" customFormat="1" ht="14.45" customHeight="1">
      <c r="B34" s="29"/>
      <c r="E34" s="26" t="s">
        <v>38</v>
      </c>
      <c r="F34" s="82">
        <f>ROUND((SUM(BF123:BF151)),  2)</f>
        <v>0</v>
      </c>
      <c r="I34" s="93">
        <v>0.15</v>
      </c>
      <c r="J34" s="82">
        <f>ROUND(((SUM(BF123:BF151))*I34),  2)</f>
        <v>0</v>
      </c>
      <c r="L34" s="29"/>
    </row>
    <row r="35" spans="2:12" s="1" customFormat="1" ht="14.45" hidden="1" customHeight="1">
      <c r="B35" s="29"/>
      <c r="E35" s="26" t="s">
        <v>39</v>
      </c>
      <c r="F35" s="82">
        <f>ROUND((SUM(BG123:BG151)),  2)</f>
        <v>0</v>
      </c>
      <c r="I35" s="93">
        <v>0.21</v>
      </c>
      <c r="J35" s="82">
        <f>0</f>
        <v>0</v>
      </c>
      <c r="L35" s="29"/>
    </row>
    <row r="36" spans="2:12" s="1" customFormat="1" ht="14.45" hidden="1" customHeight="1">
      <c r="B36" s="29"/>
      <c r="E36" s="26" t="s">
        <v>40</v>
      </c>
      <c r="F36" s="82">
        <f>ROUND((SUM(BH123:BH151)),  2)</f>
        <v>0</v>
      </c>
      <c r="I36" s="93">
        <v>0.15</v>
      </c>
      <c r="J36" s="82">
        <f>0</f>
        <v>0</v>
      </c>
      <c r="L36" s="29"/>
    </row>
    <row r="37" spans="2:12" s="1" customFormat="1" ht="14.45" hidden="1" customHeight="1">
      <c r="B37" s="29"/>
      <c r="E37" s="26" t="s">
        <v>41</v>
      </c>
      <c r="F37" s="82">
        <f>ROUND((SUM(BI123:BI151)),  2)</f>
        <v>0</v>
      </c>
      <c r="I37" s="93">
        <v>0</v>
      </c>
      <c r="J37" s="82">
        <f>0</f>
        <v>0</v>
      </c>
      <c r="L37" s="29"/>
    </row>
    <row r="38" spans="2:12" s="1" customFormat="1" ht="6.95" customHeight="1">
      <c r="B38" s="29"/>
      <c r="L38" s="29"/>
    </row>
    <row r="39" spans="2:12" s="1" customFormat="1" ht="25.35" customHeight="1">
      <c r="B39" s="29"/>
      <c r="C39" s="94"/>
      <c r="D39" s="95" t="s">
        <v>42</v>
      </c>
      <c r="E39" s="53"/>
      <c r="F39" s="53"/>
      <c r="G39" s="96" t="s">
        <v>43</v>
      </c>
      <c r="H39" s="97" t="s">
        <v>44</v>
      </c>
      <c r="I39" s="53"/>
      <c r="J39" s="98">
        <f>SUM(J30:J37)</f>
        <v>0</v>
      </c>
      <c r="K39" s="99"/>
      <c r="L39" s="29"/>
    </row>
    <row r="40" spans="2:12" s="1" customFormat="1" ht="14.45" customHeight="1">
      <c r="B40" s="29"/>
      <c r="L40" s="29"/>
    </row>
    <row r="41" spans="2:12" ht="14.45" customHeight="1">
      <c r="B41" s="20"/>
      <c r="L41" s="20"/>
    </row>
    <row r="42" spans="2:12" ht="14.45" customHeight="1">
      <c r="B42" s="20"/>
      <c r="L42" s="20"/>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29"/>
      <c r="D50" s="38" t="s">
        <v>45</v>
      </c>
      <c r="E50" s="39"/>
      <c r="F50" s="39"/>
      <c r="G50" s="38" t="s">
        <v>46</v>
      </c>
      <c r="H50" s="39"/>
      <c r="I50" s="39"/>
      <c r="J50" s="39"/>
      <c r="K50" s="39"/>
      <c r="L50" s="29"/>
    </row>
    <row r="51" spans="2:12">
      <c r="B51" s="20"/>
      <c r="L51" s="20"/>
    </row>
    <row r="52" spans="2:12">
      <c r="B52" s="20"/>
      <c r="L52" s="20"/>
    </row>
    <row r="53" spans="2:12">
      <c r="B53" s="20"/>
      <c r="L53" s="20"/>
    </row>
    <row r="54" spans="2:12">
      <c r="B54" s="20"/>
      <c r="L54" s="20"/>
    </row>
    <row r="55" spans="2:12">
      <c r="B55" s="20"/>
      <c r="L55" s="20"/>
    </row>
    <row r="56" spans="2:12">
      <c r="B56" s="20"/>
      <c r="L56" s="20"/>
    </row>
    <row r="57" spans="2:12">
      <c r="B57" s="20"/>
      <c r="L57" s="20"/>
    </row>
    <row r="58" spans="2:12">
      <c r="B58" s="20"/>
      <c r="L58" s="20"/>
    </row>
    <row r="59" spans="2:12">
      <c r="B59" s="20"/>
      <c r="L59" s="20"/>
    </row>
    <row r="60" spans="2:12">
      <c r="B60" s="20"/>
      <c r="L60" s="20"/>
    </row>
    <row r="61" spans="2:12" s="1" customFormat="1" ht="12.75">
      <c r="B61" s="29"/>
      <c r="D61" s="40" t="s">
        <v>47</v>
      </c>
      <c r="E61" s="31"/>
      <c r="F61" s="100" t="s">
        <v>48</v>
      </c>
      <c r="G61" s="40" t="s">
        <v>47</v>
      </c>
      <c r="H61" s="31"/>
      <c r="I61" s="31"/>
      <c r="J61" s="101" t="s">
        <v>48</v>
      </c>
      <c r="K61" s="31"/>
      <c r="L61" s="29"/>
    </row>
    <row r="62" spans="2:12">
      <c r="B62" s="20"/>
      <c r="L62" s="20"/>
    </row>
    <row r="63" spans="2:12">
      <c r="B63" s="20"/>
      <c r="L63" s="20"/>
    </row>
    <row r="64" spans="2:12">
      <c r="B64" s="20"/>
      <c r="L64" s="20"/>
    </row>
    <row r="65" spans="2:12" s="1" customFormat="1" ht="12.75">
      <c r="B65" s="29"/>
      <c r="D65" s="38" t="s">
        <v>49</v>
      </c>
      <c r="E65" s="39"/>
      <c r="F65" s="39"/>
      <c r="G65" s="38" t="s">
        <v>50</v>
      </c>
      <c r="H65" s="39"/>
      <c r="I65" s="39"/>
      <c r="J65" s="39"/>
      <c r="K65" s="39"/>
      <c r="L65" s="29"/>
    </row>
    <row r="66" spans="2:12">
      <c r="B66" s="20"/>
      <c r="L66" s="20"/>
    </row>
    <row r="67" spans="2:12">
      <c r="B67" s="20"/>
      <c r="L67" s="20"/>
    </row>
    <row r="68" spans="2:12">
      <c r="B68" s="20"/>
      <c r="L68" s="20"/>
    </row>
    <row r="69" spans="2:12">
      <c r="B69" s="20"/>
      <c r="L69" s="20"/>
    </row>
    <row r="70" spans="2:12">
      <c r="B70" s="20"/>
      <c r="L70" s="20"/>
    </row>
    <row r="71" spans="2:12">
      <c r="B71" s="20"/>
      <c r="L71" s="20"/>
    </row>
    <row r="72" spans="2:12">
      <c r="B72" s="20"/>
      <c r="L72" s="20"/>
    </row>
    <row r="73" spans="2:12">
      <c r="B73" s="20"/>
      <c r="L73" s="20"/>
    </row>
    <row r="74" spans="2:12">
      <c r="B74" s="20"/>
      <c r="L74" s="20"/>
    </row>
    <row r="75" spans="2:12">
      <c r="B75" s="20"/>
      <c r="L75" s="20"/>
    </row>
    <row r="76" spans="2:12" s="1" customFormat="1" ht="12.75">
      <c r="B76" s="29"/>
      <c r="D76" s="40" t="s">
        <v>47</v>
      </c>
      <c r="E76" s="31"/>
      <c r="F76" s="100" t="s">
        <v>48</v>
      </c>
      <c r="G76" s="40" t="s">
        <v>47</v>
      </c>
      <c r="H76" s="31"/>
      <c r="I76" s="31"/>
      <c r="J76" s="101" t="s">
        <v>48</v>
      </c>
      <c r="K76" s="31"/>
      <c r="L76" s="29"/>
    </row>
    <row r="77" spans="2:12" s="1" customFormat="1" ht="14.45" customHeight="1">
      <c r="B77" s="41"/>
      <c r="C77" s="42"/>
      <c r="D77" s="42"/>
      <c r="E77" s="42"/>
      <c r="F77" s="42"/>
      <c r="G77" s="42"/>
      <c r="H77" s="42"/>
      <c r="I77" s="42"/>
      <c r="J77" s="42"/>
      <c r="K77" s="42"/>
      <c r="L77" s="29"/>
    </row>
    <row r="81" spans="2:47" s="1" customFormat="1" ht="6.95" customHeight="1">
      <c r="B81" s="43"/>
      <c r="C81" s="44"/>
      <c r="D81" s="44"/>
      <c r="E81" s="44"/>
      <c r="F81" s="44"/>
      <c r="G81" s="44"/>
      <c r="H81" s="44"/>
      <c r="I81" s="44"/>
      <c r="J81" s="44"/>
      <c r="K81" s="44"/>
      <c r="L81" s="29"/>
    </row>
    <row r="82" spans="2:47" s="1" customFormat="1" ht="24.95" customHeight="1">
      <c r="B82" s="29"/>
      <c r="C82" s="21" t="s">
        <v>126</v>
      </c>
      <c r="L82" s="29"/>
    </row>
    <row r="83" spans="2:47" s="1" customFormat="1" ht="6.95" customHeight="1">
      <c r="B83" s="29"/>
      <c r="L83" s="29"/>
    </row>
    <row r="84" spans="2:47" s="1" customFormat="1" ht="12" customHeight="1">
      <c r="B84" s="29"/>
      <c r="C84" s="26" t="s">
        <v>14</v>
      </c>
      <c r="L84" s="29"/>
    </row>
    <row r="85" spans="2:47" s="1" customFormat="1" ht="26.25" customHeight="1">
      <c r="B85" s="29"/>
      <c r="E85" s="235" t="str">
        <f>E7</f>
        <v>NPK a.s., Pardubická nemocnice, Výstavba pavilonu CUP s centralizací akutních provozů - Podzemní chodba</v>
      </c>
      <c r="F85" s="236"/>
      <c r="G85" s="236"/>
      <c r="H85" s="236"/>
      <c r="L85" s="29"/>
    </row>
    <row r="86" spans="2:47" s="1" customFormat="1" ht="12" customHeight="1">
      <c r="B86" s="29"/>
      <c r="C86" s="26" t="s">
        <v>121</v>
      </c>
      <c r="L86" s="29"/>
    </row>
    <row r="87" spans="2:47" s="1" customFormat="1" ht="16.5" customHeight="1">
      <c r="B87" s="29"/>
      <c r="E87" s="228" t="str">
        <f>E9</f>
        <v>VRN - Vedlejší rozpočtové náklady</v>
      </c>
      <c r="F87" s="234"/>
      <c r="G87" s="234"/>
      <c r="H87" s="234"/>
      <c r="L87" s="29"/>
    </row>
    <row r="88" spans="2:47" s="1" customFormat="1" ht="6.95" customHeight="1">
      <c r="B88" s="29"/>
      <c r="L88" s="29"/>
    </row>
    <row r="89" spans="2:47" s="1" customFormat="1" ht="12" customHeight="1">
      <c r="B89" s="29"/>
      <c r="C89" s="26" t="s">
        <v>18</v>
      </c>
      <c r="F89" s="24" t="str">
        <f>F12</f>
        <v>Pardubice</v>
      </c>
      <c r="I89" s="26" t="s">
        <v>20</v>
      </c>
      <c r="J89" s="49">
        <f>IF(J12="","",J12)</f>
        <v>44657</v>
      </c>
      <c r="L89" s="29"/>
    </row>
    <row r="90" spans="2:47" s="1" customFormat="1" ht="6.95" customHeight="1">
      <c r="B90" s="29"/>
      <c r="L90" s="29"/>
    </row>
    <row r="91" spans="2:47" s="1" customFormat="1" ht="25.7" customHeight="1">
      <c r="B91" s="29"/>
      <c r="C91" s="26" t="s">
        <v>21</v>
      </c>
      <c r="F91" s="24" t="str">
        <f>E15</f>
        <v>Pardubický kraj</v>
      </c>
      <c r="I91" s="26" t="s">
        <v>27</v>
      </c>
      <c r="J91" s="27" t="str">
        <f>E21</f>
        <v>Penta Projekt s.r.o., Mrštíkova 12, Jihlava</v>
      </c>
      <c r="L91" s="29"/>
    </row>
    <row r="92" spans="2:47" s="1" customFormat="1" ht="15.2" customHeight="1">
      <c r="B92" s="29"/>
      <c r="C92" s="26" t="s">
        <v>25</v>
      </c>
      <c r="F92" s="24" t="str">
        <f>IF(E18="","",E18)</f>
        <v xml:space="preserve"> </v>
      </c>
      <c r="I92" s="26" t="s">
        <v>30</v>
      </c>
      <c r="J92" s="27" t="str">
        <f>E24</f>
        <v>Ing. Mach</v>
      </c>
      <c r="L92" s="29"/>
    </row>
    <row r="93" spans="2:47" s="1" customFormat="1" ht="10.35" customHeight="1">
      <c r="B93" s="29"/>
      <c r="L93" s="29"/>
    </row>
    <row r="94" spans="2:47" s="1" customFormat="1" ht="29.25" customHeight="1">
      <c r="B94" s="29"/>
      <c r="C94" s="102" t="s">
        <v>127</v>
      </c>
      <c r="D94" s="94"/>
      <c r="E94" s="94"/>
      <c r="F94" s="94"/>
      <c r="G94" s="94"/>
      <c r="H94" s="94"/>
      <c r="I94" s="94"/>
      <c r="J94" s="103" t="s">
        <v>128</v>
      </c>
      <c r="K94" s="94"/>
      <c r="L94" s="29"/>
    </row>
    <row r="95" spans="2:47" s="1" customFormat="1" ht="10.35" customHeight="1">
      <c r="B95" s="29"/>
      <c r="L95" s="29"/>
    </row>
    <row r="96" spans="2:47" s="1" customFormat="1" ht="22.9" customHeight="1">
      <c r="B96" s="29"/>
      <c r="C96" s="104" t="s">
        <v>129</v>
      </c>
      <c r="J96" s="62">
        <f>J123</f>
        <v>0</v>
      </c>
      <c r="L96" s="29"/>
      <c r="AU96" s="17" t="s">
        <v>130</v>
      </c>
    </row>
    <row r="97" spans="2:12" s="8" customFormat="1" ht="24.95" customHeight="1">
      <c r="B97" s="105"/>
      <c r="D97" s="106" t="s">
        <v>1320</v>
      </c>
      <c r="E97" s="107"/>
      <c r="F97" s="107"/>
      <c r="G97" s="107"/>
      <c r="H97" s="107"/>
      <c r="I97" s="107"/>
      <c r="J97" s="108">
        <f>J124</f>
        <v>0</v>
      </c>
      <c r="L97" s="105"/>
    </row>
    <row r="98" spans="2:12" s="9" customFormat="1" ht="19.899999999999999" customHeight="1">
      <c r="B98" s="109"/>
      <c r="D98" s="110" t="s">
        <v>1321</v>
      </c>
      <c r="E98" s="111"/>
      <c r="F98" s="111"/>
      <c r="G98" s="111"/>
      <c r="H98" s="111"/>
      <c r="I98" s="111"/>
      <c r="J98" s="112">
        <f>J125</f>
        <v>0</v>
      </c>
      <c r="L98" s="109"/>
    </row>
    <row r="99" spans="2:12" s="9" customFormat="1" ht="19.899999999999999" customHeight="1">
      <c r="B99" s="109"/>
      <c r="D99" s="110" t="s">
        <v>1322</v>
      </c>
      <c r="E99" s="111"/>
      <c r="F99" s="111"/>
      <c r="G99" s="111"/>
      <c r="H99" s="111"/>
      <c r="I99" s="111"/>
      <c r="J99" s="112">
        <f>J129</f>
        <v>0</v>
      </c>
      <c r="L99" s="109"/>
    </row>
    <row r="100" spans="2:12" s="9" customFormat="1" ht="19.899999999999999" customHeight="1">
      <c r="B100" s="109"/>
      <c r="D100" s="110" t="s">
        <v>1323</v>
      </c>
      <c r="E100" s="111"/>
      <c r="F100" s="111"/>
      <c r="G100" s="111"/>
      <c r="H100" s="111"/>
      <c r="I100" s="111"/>
      <c r="J100" s="112">
        <f>J134</f>
        <v>0</v>
      </c>
      <c r="L100" s="109"/>
    </row>
    <row r="101" spans="2:12" s="9" customFormat="1" ht="19.899999999999999" customHeight="1">
      <c r="B101" s="109"/>
      <c r="D101" s="110" t="s">
        <v>1324</v>
      </c>
      <c r="E101" s="111"/>
      <c r="F101" s="111"/>
      <c r="G101" s="111"/>
      <c r="H101" s="111"/>
      <c r="I101" s="111"/>
      <c r="J101" s="112">
        <f>J138</f>
        <v>0</v>
      </c>
      <c r="L101" s="109"/>
    </row>
    <row r="102" spans="2:12" s="9" customFormat="1" ht="19.899999999999999" customHeight="1">
      <c r="B102" s="109"/>
      <c r="D102" s="110" t="s">
        <v>1325</v>
      </c>
      <c r="E102" s="111"/>
      <c r="F102" s="111"/>
      <c r="G102" s="111"/>
      <c r="H102" s="111"/>
      <c r="I102" s="111"/>
      <c r="J102" s="112">
        <f>J142</f>
        <v>0</v>
      </c>
      <c r="L102" s="109"/>
    </row>
    <row r="103" spans="2:12" s="9" customFormat="1" ht="19.899999999999999" customHeight="1">
      <c r="B103" s="109"/>
      <c r="D103" s="110" t="s">
        <v>1326</v>
      </c>
      <c r="E103" s="111"/>
      <c r="F103" s="111"/>
      <c r="G103" s="111"/>
      <c r="H103" s="111"/>
      <c r="I103" s="111"/>
      <c r="J103" s="112">
        <f>J146</f>
        <v>0</v>
      </c>
      <c r="L103" s="109"/>
    </row>
    <row r="104" spans="2:12" s="1" customFormat="1" ht="21.75" customHeight="1">
      <c r="B104" s="29"/>
      <c r="L104" s="29"/>
    </row>
    <row r="105" spans="2:12" s="1" customFormat="1" ht="6.95" customHeight="1">
      <c r="B105" s="41"/>
      <c r="C105" s="42"/>
      <c r="D105" s="42"/>
      <c r="E105" s="42"/>
      <c r="F105" s="42"/>
      <c r="G105" s="42"/>
      <c r="H105" s="42"/>
      <c r="I105" s="42"/>
      <c r="J105" s="42"/>
      <c r="K105" s="42"/>
      <c r="L105" s="29"/>
    </row>
    <row r="109" spans="2:12" s="1" customFormat="1" ht="6.95" customHeight="1">
      <c r="B109" s="43"/>
      <c r="C109" s="44"/>
      <c r="D109" s="44"/>
      <c r="E109" s="44"/>
      <c r="F109" s="44"/>
      <c r="G109" s="44"/>
      <c r="H109" s="44"/>
      <c r="I109" s="44"/>
      <c r="J109" s="44"/>
      <c r="K109" s="44"/>
      <c r="L109" s="29"/>
    </row>
    <row r="110" spans="2:12" s="1" customFormat="1" ht="24.95" customHeight="1">
      <c r="B110" s="29"/>
      <c r="C110" s="21" t="s">
        <v>145</v>
      </c>
      <c r="L110" s="29"/>
    </row>
    <row r="111" spans="2:12" s="1" customFormat="1" ht="6.95" customHeight="1">
      <c r="B111" s="29"/>
      <c r="L111" s="29"/>
    </row>
    <row r="112" spans="2:12" s="1" customFormat="1" ht="12" customHeight="1">
      <c r="B112" s="29"/>
      <c r="C112" s="26" t="s">
        <v>14</v>
      </c>
      <c r="L112" s="29"/>
    </row>
    <row r="113" spans="2:65" s="1" customFormat="1" ht="26.25" customHeight="1">
      <c r="B113" s="29"/>
      <c r="E113" s="235" t="str">
        <f>E7</f>
        <v>NPK a.s., Pardubická nemocnice, Výstavba pavilonu CUP s centralizací akutních provozů - Podzemní chodba</v>
      </c>
      <c r="F113" s="236"/>
      <c r="G113" s="236"/>
      <c r="H113" s="236"/>
      <c r="L113" s="29"/>
    </row>
    <row r="114" spans="2:65" s="1" customFormat="1" ht="12" customHeight="1">
      <c r="B114" s="29"/>
      <c r="C114" s="26" t="s">
        <v>121</v>
      </c>
      <c r="L114" s="29"/>
    </row>
    <row r="115" spans="2:65" s="1" customFormat="1" ht="16.5" customHeight="1">
      <c r="B115" s="29"/>
      <c r="E115" s="228" t="str">
        <f>E9</f>
        <v>VRN - Vedlejší rozpočtové náklady</v>
      </c>
      <c r="F115" s="234"/>
      <c r="G115" s="234"/>
      <c r="H115" s="234"/>
      <c r="L115" s="29"/>
    </row>
    <row r="116" spans="2:65" s="1" customFormat="1" ht="6.95" customHeight="1">
      <c r="B116" s="29"/>
      <c r="L116" s="29"/>
    </row>
    <row r="117" spans="2:65" s="1" customFormat="1" ht="12" customHeight="1">
      <c r="B117" s="29"/>
      <c r="C117" s="26" t="s">
        <v>18</v>
      </c>
      <c r="F117" s="24" t="str">
        <f>F12</f>
        <v>Pardubice</v>
      </c>
      <c r="I117" s="26" t="s">
        <v>20</v>
      </c>
      <c r="J117" s="49">
        <f>IF(J12="","",J12)</f>
        <v>44657</v>
      </c>
      <c r="L117" s="29"/>
    </row>
    <row r="118" spans="2:65" s="1" customFormat="1" ht="6.95" customHeight="1">
      <c r="B118" s="29"/>
      <c r="L118" s="29"/>
    </row>
    <row r="119" spans="2:65" s="1" customFormat="1" ht="25.7" customHeight="1">
      <c r="B119" s="29"/>
      <c r="C119" s="26" t="s">
        <v>21</v>
      </c>
      <c r="F119" s="24" t="str">
        <f>E15</f>
        <v>Pardubický kraj</v>
      </c>
      <c r="I119" s="26" t="s">
        <v>27</v>
      </c>
      <c r="J119" s="27" t="str">
        <f>E21</f>
        <v>Penta Projekt s.r.o., Mrštíkova 12, Jihlava</v>
      </c>
      <c r="L119" s="29"/>
    </row>
    <row r="120" spans="2:65" s="1" customFormat="1" ht="15.2" customHeight="1">
      <c r="B120" s="29"/>
      <c r="C120" s="26" t="s">
        <v>25</v>
      </c>
      <c r="F120" s="24" t="str">
        <f>IF(E18="","",E18)</f>
        <v xml:space="preserve"> </v>
      </c>
      <c r="I120" s="26" t="s">
        <v>30</v>
      </c>
      <c r="J120" s="27" t="str">
        <f>E24</f>
        <v>Ing. Mach</v>
      </c>
      <c r="L120" s="29"/>
    </row>
    <row r="121" spans="2:65" s="1" customFormat="1" ht="10.35" customHeight="1">
      <c r="B121" s="29"/>
      <c r="L121" s="29"/>
    </row>
    <row r="122" spans="2:65" s="10" customFormat="1" ht="29.25" customHeight="1">
      <c r="B122" s="113"/>
      <c r="C122" s="114" t="s">
        <v>146</v>
      </c>
      <c r="D122" s="115" t="s">
        <v>57</v>
      </c>
      <c r="E122" s="115" t="s">
        <v>53</v>
      </c>
      <c r="F122" s="115" t="s">
        <v>54</v>
      </c>
      <c r="G122" s="115" t="s">
        <v>147</v>
      </c>
      <c r="H122" s="115" t="s">
        <v>148</v>
      </c>
      <c r="I122" s="115" t="s">
        <v>149</v>
      </c>
      <c r="J122" s="115" t="s">
        <v>128</v>
      </c>
      <c r="K122" s="116" t="s">
        <v>150</v>
      </c>
      <c r="L122" s="113"/>
      <c r="M122" s="55" t="s">
        <v>1</v>
      </c>
      <c r="N122" s="56" t="s">
        <v>36</v>
      </c>
      <c r="O122" s="56" t="s">
        <v>151</v>
      </c>
      <c r="P122" s="56" t="s">
        <v>152</v>
      </c>
      <c r="Q122" s="56" t="s">
        <v>153</v>
      </c>
      <c r="R122" s="56" t="s">
        <v>154</v>
      </c>
      <c r="S122" s="56" t="s">
        <v>155</v>
      </c>
      <c r="T122" s="57" t="s">
        <v>156</v>
      </c>
    </row>
    <row r="123" spans="2:65" s="1" customFormat="1" ht="22.9" customHeight="1">
      <c r="B123" s="29"/>
      <c r="C123" s="60" t="s">
        <v>157</v>
      </c>
      <c r="J123" s="117">
        <f>BK123</f>
        <v>0</v>
      </c>
      <c r="L123" s="29"/>
      <c r="M123" s="58"/>
      <c r="N123" s="50"/>
      <c r="O123" s="50"/>
      <c r="P123" s="118">
        <f>P124</f>
        <v>0</v>
      </c>
      <c r="Q123" s="50"/>
      <c r="R123" s="118">
        <f>R124</f>
        <v>0</v>
      </c>
      <c r="S123" s="50"/>
      <c r="T123" s="119">
        <f>T124</f>
        <v>0</v>
      </c>
      <c r="AT123" s="17" t="s">
        <v>71</v>
      </c>
      <c r="AU123" s="17" t="s">
        <v>130</v>
      </c>
      <c r="BK123" s="120">
        <f>BK124</f>
        <v>0</v>
      </c>
    </row>
    <row r="124" spans="2:65" s="11" customFormat="1" ht="25.9" customHeight="1">
      <c r="B124" s="121"/>
      <c r="D124" s="122" t="s">
        <v>71</v>
      </c>
      <c r="E124" s="123" t="s">
        <v>117</v>
      </c>
      <c r="F124" s="123" t="s">
        <v>118</v>
      </c>
      <c r="J124" s="124">
        <f>BK124</f>
        <v>0</v>
      </c>
      <c r="L124" s="121"/>
      <c r="M124" s="125"/>
      <c r="P124" s="126">
        <f>P125+P129+P134+P138+P142+P146</f>
        <v>0</v>
      </c>
      <c r="R124" s="126">
        <f>R125+R129+R134+R138+R142+R146</f>
        <v>0</v>
      </c>
      <c r="T124" s="127">
        <f>T125+T129+T134+T138+T142+T146</f>
        <v>0</v>
      </c>
      <c r="AR124" s="122" t="s">
        <v>196</v>
      </c>
      <c r="AT124" s="128" t="s">
        <v>71</v>
      </c>
      <c r="AU124" s="128" t="s">
        <v>72</v>
      </c>
      <c r="AY124" s="122" t="s">
        <v>160</v>
      </c>
      <c r="BK124" s="129">
        <f>BK125+BK129+BK134+BK138+BK142+BK146</f>
        <v>0</v>
      </c>
    </row>
    <row r="125" spans="2:65" s="11" customFormat="1" ht="22.9" customHeight="1">
      <c r="B125" s="121"/>
      <c r="D125" s="122" t="s">
        <v>71</v>
      </c>
      <c r="E125" s="130" t="s">
        <v>1327</v>
      </c>
      <c r="F125" s="130" t="s">
        <v>1328</v>
      </c>
      <c r="J125" s="131">
        <f>BK125</f>
        <v>0</v>
      </c>
      <c r="L125" s="121"/>
      <c r="M125" s="125"/>
      <c r="P125" s="126">
        <f>SUM(P126:P128)</f>
        <v>0</v>
      </c>
      <c r="R125" s="126">
        <f>SUM(R126:R128)</f>
        <v>0</v>
      </c>
      <c r="T125" s="127">
        <f>SUM(T126:T128)</f>
        <v>0</v>
      </c>
      <c r="AR125" s="122" t="s">
        <v>196</v>
      </c>
      <c r="AT125" s="128" t="s">
        <v>71</v>
      </c>
      <c r="AU125" s="128" t="s">
        <v>79</v>
      </c>
      <c r="AY125" s="122" t="s">
        <v>160</v>
      </c>
      <c r="BK125" s="129">
        <f>SUM(BK126:BK128)</f>
        <v>0</v>
      </c>
    </row>
    <row r="126" spans="2:65" s="1" customFormat="1" ht="16.5" customHeight="1">
      <c r="B126" s="132"/>
      <c r="C126" s="133" t="s">
        <v>79</v>
      </c>
      <c r="D126" s="133" t="s">
        <v>162</v>
      </c>
      <c r="E126" s="134" t="s">
        <v>1329</v>
      </c>
      <c r="F126" s="135" t="s">
        <v>1328</v>
      </c>
      <c r="G126" s="136" t="s">
        <v>1330</v>
      </c>
      <c r="H126" s="137">
        <v>1</v>
      </c>
      <c r="I126" s="138">
        <v>0</v>
      </c>
      <c r="J126" s="138">
        <f>ROUND(I126*H126,2)</f>
        <v>0</v>
      </c>
      <c r="K126" s="135" t="s">
        <v>166</v>
      </c>
      <c r="L126" s="29"/>
      <c r="M126" s="139" t="s">
        <v>1</v>
      </c>
      <c r="N126" s="140" t="s">
        <v>37</v>
      </c>
      <c r="O126" s="141">
        <v>0</v>
      </c>
      <c r="P126" s="141">
        <f>O126*H126</f>
        <v>0</v>
      </c>
      <c r="Q126" s="141">
        <v>0</v>
      </c>
      <c r="R126" s="141">
        <f>Q126*H126</f>
        <v>0</v>
      </c>
      <c r="S126" s="141">
        <v>0</v>
      </c>
      <c r="T126" s="142">
        <f>S126*H126</f>
        <v>0</v>
      </c>
      <c r="AR126" s="143" t="s">
        <v>1331</v>
      </c>
      <c r="AT126" s="143" t="s">
        <v>162</v>
      </c>
      <c r="AU126" s="143" t="s">
        <v>81</v>
      </c>
      <c r="AY126" s="17" t="s">
        <v>160</v>
      </c>
      <c r="BE126" s="144">
        <f>IF(N126="základní",J126,0)</f>
        <v>0</v>
      </c>
      <c r="BF126" s="144">
        <f>IF(N126="snížená",J126,0)</f>
        <v>0</v>
      </c>
      <c r="BG126" s="144">
        <f>IF(N126="zákl. přenesená",J126,0)</f>
        <v>0</v>
      </c>
      <c r="BH126" s="144">
        <f>IF(N126="sníž. přenesená",J126,0)</f>
        <v>0</v>
      </c>
      <c r="BI126" s="144">
        <f>IF(N126="nulová",J126,0)</f>
        <v>0</v>
      </c>
      <c r="BJ126" s="17" t="s">
        <v>79</v>
      </c>
      <c r="BK126" s="144">
        <f>ROUND(I126*H126,2)</f>
        <v>0</v>
      </c>
      <c r="BL126" s="17" t="s">
        <v>1331</v>
      </c>
      <c r="BM126" s="143" t="s">
        <v>1332</v>
      </c>
    </row>
    <row r="127" spans="2:65" s="1" customFormat="1">
      <c r="B127" s="29"/>
      <c r="D127" s="145" t="s">
        <v>169</v>
      </c>
      <c r="F127" s="146" t="s">
        <v>1333</v>
      </c>
      <c r="L127" s="29"/>
      <c r="M127" s="147"/>
      <c r="T127" s="52"/>
      <c r="AT127" s="17" t="s">
        <v>169</v>
      </c>
      <c r="AU127" s="17" t="s">
        <v>81</v>
      </c>
    </row>
    <row r="128" spans="2:65" s="13" customFormat="1">
      <c r="B128" s="154"/>
      <c r="D128" s="149" t="s">
        <v>171</v>
      </c>
      <c r="E128" s="155" t="s">
        <v>1</v>
      </c>
      <c r="F128" s="156" t="s">
        <v>79</v>
      </c>
      <c r="H128" s="157">
        <v>1</v>
      </c>
      <c r="L128" s="154"/>
      <c r="M128" s="158"/>
      <c r="T128" s="159"/>
      <c r="AT128" s="155" t="s">
        <v>171</v>
      </c>
      <c r="AU128" s="155" t="s">
        <v>81</v>
      </c>
      <c r="AV128" s="13" t="s">
        <v>81</v>
      </c>
      <c r="AW128" s="13" t="s">
        <v>29</v>
      </c>
      <c r="AX128" s="13" t="s">
        <v>79</v>
      </c>
      <c r="AY128" s="155" t="s">
        <v>160</v>
      </c>
    </row>
    <row r="129" spans="2:65" s="11" customFormat="1" ht="22.9" customHeight="1">
      <c r="B129" s="121"/>
      <c r="D129" s="122" t="s">
        <v>71</v>
      </c>
      <c r="E129" s="130" t="s">
        <v>1334</v>
      </c>
      <c r="F129" s="130" t="s">
        <v>1335</v>
      </c>
      <c r="J129" s="131">
        <f>BK129</f>
        <v>0</v>
      </c>
      <c r="L129" s="121"/>
      <c r="M129" s="125"/>
      <c r="P129" s="126">
        <f>SUM(P130:P133)</f>
        <v>0</v>
      </c>
      <c r="R129" s="126">
        <f>SUM(R130:R133)</f>
        <v>0</v>
      </c>
      <c r="T129" s="127">
        <f>SUM(T130:T133)</f>
        <v>0</v>
      </c>
      <c r="AR129" s="122" t="s">
        <v>196</v>
      </c>
      <c r="AT129" s="128" t="s">
        <v>71</v>
      </c>
      <c r="AU129" s="128" t="s">
        <v>79</v>
      </c>
      <c r="AY129" s="122" t="s">
        <v>160</v>
      </c>
      <c r="BK129" s="129">
        <f>SUM(BK130:BK133)</f>
        <v>0</v>
      </c>
    </row>
    <row r="130" spans="2:65" s="1" customFormat="1" ht="16.5" customHeight="1">
      <c r="B130" s="132"/>
      <c r="C130" s="133" t="s">
        <v>81</v>
      </c>
      <c r="D130" s="133" t="s">
        <v>162</v>
      </c>
      <c r="E130" s="134" t="s">
        <v>1336</v>
      </c>
      <c r="F130" s="135" t="s">
        <v>1335</v>
      </c>
      <c r="G130" s="136" t="s">
        <v>1330</v>
      </c>
      <c r="H130" s="137">
        <v>1</v>
      </c>
      <c r="I130" s="138">
        <v>0</v>
      </c>
      <c r="J130" s="138">
        <f>ROUND(I130*H130,2)</f>
        <v>0</v>
      </c>
      <c r="K130" s="135" t="s">
        <v>166</v>
      </c>
      <c r="L130" s="29"/>
      <c r="M130" s="139" t="s">
        <v>1</v>
      </c>
      <c r="N130" s="140" t="s">
        <v>37</v>
      </c>
      <c r="O130" s="141">
        <v>0</v>
      </c>
      <c r="P130" s="141">
        <f>O130*H130</f>
        <v>0</v>
      </c>
      <c r="Q130" s="141">
        <v>0</v>
      </c>
      <c r="R130" s="141">
        <f>Q130*H130</f>
        <v>0</v>
      </c>
      <c r="S130" s="141">
        <v>0</v>
      </c>
      <c r="T130" s="142">
        <f>S130*H130</f>
        <v>0</v>
      </c>
      <c r="AR130" s="143" t="s">
        <v>1331</v>
      </c>
      <c r="AT130" s="143" t="s">
        <v>162</v>
      </c>
      <c r="AU130" s="143" t="s">
        <v>81</v>
      </c>
      <c r="AY130" s="17" t="s">
        <v>160</v>
      </c>
      <c r="BE130" s="144">
        <f>IF(N130="základní",J130,0)</f>
        <v>0</v>
      </c>
      <c r="BF130" s="144">
        <f>IF(N130="snížená",J130,0)</f>
        <v>0</v>
      </c>
      <c r="BG130" s="144">
        <f>IF(N130="zákl. přenesená",J130,0)</f>
        <v>0</v>
      </c>
      <c r="BH130" s="144">
        <f>IF(N130="sníž. přenesená",J130,0)</f>
        <v>0</v>
      </c>
      <c r="BI130" s="144">
        <f>IF(N130="nulová",J130,0)</f>
        <v>0</v>
      </c>
      <c r="BJ130" s="17" t="s">
        <v>79</v>
      </c>
      <c r="BK130" s="144">
        <f>ROUND(I130*H130,2)</f>
        <v>0</v>
      </c>
      <c r="BL130" s="17" t="s">
        <v>1331</v>
      </c>
      <c r="BM130" s="143" t="s">
        <v>1337</v>
      </c>
    </row>
    <row r="131" spans="2:65" s="1" customFormat="1">
      <c r="B131" s="29"/>
      <c r="D131" s="145" t="s">
        <v>169</v>
      </c>
      <c r="F131" s="146" t="s">
        <v>1338</v>
      </c>
      <c r="L131" s="29"/>
      <c r="M131" s="147"/>
      <c r="T131" s="52"/>
      <c r="AT131" s="17" t="s">
        <v>169</v>
      </c>
      <c r="AU131" s="17" t="s">
        <v>81</v>
      </c>
    </row>
    <row r="132" spans="2:65" s="13" customFormat="1">
      <c r="B132" s="154"/>
      <c r="D132" s="149" t="s">
        <v>171</v>
      </c>
      <c r="E132" s="155" t="s">
        <v>1</v>
      </c>
      <c r="F132" s="156" t="s">
        <v>79</v>
      </c>
      <c r="H132" s="157">
        <v>1</v>
      </c>
      <c r="L132" s="154"/>
      <c r="M132" s="158"/>
      <c r="T132" s="159"/>
      <c r="AT132" s="155" t="s">
        <v>171</v>
      </c>
      <c r="AU132" s="155" t="s">
        <v>81</v>
      </c>
      <c r="AV132" s="13" t="s">
        <v>81</v>
      </c>
      <c r="AW132" s="13" t="s">
        <v>29</v>
      </c>
      <c r="AX132" s="13" t="s">
        <v>72</v>
      </c>
      <c r="AY132" s="155" t="s">
        <v>160</v>
      </c>
    </row>
    <row r="133" spans="2:65" s="14" customFormat="1">
      <c r="B133" s="160"/>
      <c r="D133" s="149" t="s">
        <v>171</v>
      </c>
      <c r="E133" s="161" t="s">
        <v>1</v>
      </c>
      <c r="F133" s="162" t="s">
        <v>176</v>
      </c>
      <c r="H133" s="163">
        <v>1</v>
      </c>
      <c r="L133" s="160"/>
      <c r="M133" s="164"/>
      <c r="T133" s="165"/>
      <c r="AT133" s="161" t="s">
        <v>171</v>
      </c>
      <c r="AU133" s="161" t="s">
        <v>81</v>
      </c>
      <c r="AV133" s="14" t="s">
        <v>167</v>
      </c>
      <c r="AW133" s="14" t="s">
        <v>29</v>
      </c>
      <c r="AX133" s="14" t="s">
        <v>79</v>
      </c>
      <c r="AY133" s="161" t="s">
        <v>160</v>
      </c>
    </row>
    <row r="134" spans="2:65" s="11" customFormat="1" ht="22.9" customHeight="1">
      <c r="B134" s="121"/>
      <c r="D134" s="122" t="s">
        <v>71</v>
      </c>
      <c r="E134" s="130" t="s">
        <v>1339</v>
      </c>
      <c r="F134" s="130" t="s">
        <v>1340</v>
      </c>
      <c r="J134" s="131">
        <f>BK134</f>
        <v>0</v>
      </c>
      <c r="L134" s="121"/>
      <c r="M134" s="125"/>
      <c r="P134" s="126">
        <f>SUM(P135:P137)</f>
        <v>0</v>
      </c>
      <c r="R134" s="126">
        <f>SUM(R135:R137)</f>
        <v>0</v>
      </c>
      <c r="T134" s="127">
        <f>SUM(T135:T137)</f>
        <v>0</v>
      </c>
      <c r="AR134" s="122" t="s">
        <v>196</v>
      </c>
      <c r="AT134" s="128" t="s">
        <v>71</v>
      </c>
      <c r="AU134" s="128" t="s">
        <v>79</v>
      </c>
      <c r="AY134" s="122" t="s">
        <v>160</v>
      </c>
      <c r="BK134" s="129">
        <f>SUM(BK135:BK137)</f>
        <v>0</v>
      </c>
    </row>
    <row r="135" spans="2:65" s="1" customFormat="1" ht="16.5" customHeight="1">
      <c r="B135" s="132"/>
      <c r="C135" s="133" t="s">
        <v>184</v>
      </c>
      <c r="D135" s="133" t="s">
        <v>162</v>
      </c>
      <c r="E135" s="134" t="s">
        <v>1341</v>
      </c>
      <c r="F135" s="135" t="s">
        <v>1340</v>
      </c>
      <c r="G135" s="136" t="s">
        <v>1330</v>
      </c>
      <c r="H135" s="137">
        <v>1</v>
      </c>
      <c r="I135" s="138">
        <v>0</v>
      </c>
      <c r="J135" s="138">
        <f>ROUND(I135*H135,2)</f>
        <v>0</v>
      </c>
      <c r="K135" s="135" t="s">
        <v>166</v>
      </c>
      <c r="L135" s="29"/>
      <c r="M135" s="139" t="s">
        <v>1</v>
      </c>
      <c r="N135" s="140" t="s">
        <v>37</v>
      </c>
      <c r="O135" s="141">
        <v>0</v>
      </c>
      <c r="P135" s="141">
        <f>O135*H135</f>
        <v>0</v>
      </c>
      <c r="Q135" s="141">
        <v>0</v>
      </c>
      <c r="R135" s="141">
        <f>Q135*H135</f>
        <v>0</v>
      </c>
      <c r="S135" s="141">
        <v>0</v>
      </c>
      <c r="T135" s="142">
        <f>S135*H135</f>
        <v>0</v>
      </c>
      <c r="AR135" s="143" t="s">
        <v>1331</v>
      </c>
      <c r="AT135" s="143" t="s">
        <v>162</v>
      </c>
      <c r="AU135" s="143" t="s">
        <v>81</v>
      </c>
      <c r="AY135" s="17" t="s">
        <v>160</v>
      </c>
      <c r="BE135" s="144">
        <f>IF(N135="základní",J135,0)</f>
        <v>0</v>
      </c>
      <c r="BF135" s="144">
        <f>IF(N135="snížená",J135,0)</f>
        <v>0</v>
      </c>
      <c r="BG135" s="144">
        <f>IF(N135="zákl. přenesená",J135,0)</f>
        <v>0</v>
      </c>
      <c r="BH135" s="144">
        <f>IF(N135="sníž. přenesená",J135,0)</f>
        <v>0</v>
      </c>
      <c r="BI135" s="144">
        <f>IF(N135="nulová",J135,0)</f>
        <v>0</v>
      </c>
      <c r="BJ135" s="17" t="s">
        <v>79</v>
      </c>
      <c r="BK135" s="144">
        <f>ROUND(I135*H135,2)</f>
        <v>0</v>
      </c>
      <c r="BL135" s="17" t="s">
        <v>1331</v>
      </c>
      <c r="BM135" s="143" t="s">
        <v>1342</v>
      </c>
    </row>
    <row r="136" spans="2:65" s="1" customFormat="1">
      <c r="B136" s="29"/>
      <c r="D136" s="145" t="s">
        <v>169</v>
      </c>
      <c r="F136" s="146" t="s">
        <v>1343</v>
      </c>
      <c r="L136" s="29"/>
      <c r="M136" s="147"/>
      <c r="T136" s="52"/>
      <c r="AT136" s="17" t="s">
        <v>169</v>
      </c>
      <c r="AU136" s="17" t="s">
        <v>81</v>
      </c>
    </row>
    <row r="137" spans="2:65" s="13" customFormat="1">
      <c r="B137" s="154"/>
      <c r="D137" s="149" t="s">
        <v>171</v>
      </c>
      <c r="E137" s="155" t="s">
        <v>1</v>
      </c>
      <c r="F137" s="156" t="s">
        <v>79</v>
      </c>
      <c r="H137" s="157">
        <v>1</v>
      </c>
      <c r="L137" s="154"/>
      <c r="M137" s="158"/>
      <c r="T137" s="159"/>
      <c r="AT137" s="155" t="s">
        <v>171</v>
      </c>
      <c r="AU137" s="155" t="s">
        <v>81</v>
      </c>
      <c r="AV137" s="13" t="s">
        <v>81</v>
      </c>
      <c r="AW137" s="13" t="s">
        <v>29</v>
      </c>
      <c r="AX137" s="13" t="s">
        <v>79</v>
      </c>
      <c r="AY137" s="155" t="s">
        <v>160</v>
      </c>
    </row>
    <row r="138" spans="2:65" s="11" customFormat="1" ht="22.9" customHeight="1">
      <c r="B138" s="121"/>
      <c r="D138" s="122" t="s">
        <v>71</v>
      </c>
      <c r="E138" s="130" t="s">
        <v>1344</v>
      </c>
      <c r="F138" s="130" t="s">
        <v>1345</v>
      </c>
      <c r="J138" s="131">
        <f>BK138</f>
        <v>0</v>
      </c>
      <c r="L138" s="121"/>
      <c r="M138" s="125"/>
      <c r="P138" s="126">
        <f>SUM(P139:P141)</f>
        <v>0</v>
      </c>
      <c r="R138" s="126">
        <f>SUM(R139:R141)</f>
        <v>0</v>
      </c>
      <c r="T138" s="127">
        <f>SUM(T139:T141)</f>
        <v>0</v>
      </c>
      <c r="AR138" s="122" t="s">
        <v>196</v>
      </c>
      <c r="AT138" s="128" t="s">
        <v>71</v>
      </c>
      <c r="AU138" s="128" t="s">
        <v>79</v>
      </c>
      <c r="AY138" s="122" t="s">
        <v>160</v>
      </c>
      <c r="BK138" s="129">
        <f>SUM(BK139:BK141)</f>
        <v>0</v>
      </c>
    </row>
    <row r="139" spans="2:65" s="1" customFormat="1" ht="16.5" customHeight="1">
      <c r="B139" s="132"/>
      <c r="C139" s="133" t="s">
        <v>167</v>
      </c>
      <c r="D139" s="133" t="s">
        <v>162</v>
      </c>
      <c r="E139" s="134" t="s">
        <v>1346</v>
      </c>
      <c r="F139" s="135" t="s">
        <v>1345</v>
      </c>
      <c r="G139" s="136" t="s">
        <v>1330</v>
      </c>
      <c r="H139" s="137">
        <v>1</v>
      </c>
      <c r="I139" s="138">
        <v>0</v>
      </c>
      <c r="J139" s="138">
        <f>ROUND(I139*H139,2)</f>
        <v>0</v>
      </c>
      <c r="K139" s="135" t="s">
        <v>166</v>
      </c>
      <c r="L139" s="29"/>
      <c r="M139" s="139" t="s">
        <v>1</v>
      </c>
      <c r="N139" s="140" t="s">
        <v>37</v>
      </c>
      <c r="O139" s="141">
        <v>0</v>
      </c>
      <c r="P139" s="141">
        <f>O139*H139</f>
        <v>0</v>
      </c>
      <c r="Q139" s="141">
        <v>0</v>
      </c>
      <c r="R139" s="141">
        <f>Q139*H139</f>
        <v>0</v>
      </c>
      <c r="S139" s="141">
        <v>0</v>
      </c>
      <c r="T139" s="142">
        <f>S139*H139</f>
        <v>0</v>
      </c>
      <c r="AR139" s="143" t="s">
        <v>1331</v>
      </c>
      <c r="AT139" s="143" t="s">
        <v>162</v>
      </c>
      <c r="AU139" s="143" t="s">
        <v>81</v>
      </c>
      <c r="AY139" s="17" t="s">
        <v>160</v>
      </c>
      <c r="BE139" s="144">
        <f>IF(N139="základní",J139,0)</f>
        <v>0</v>
      </c>
      <c r="BF139" s="144">
        <f>IF(N139="snížená",J139,0)</f>
        <v>0</v>
      </c>
      <c r="BG139" s="144">
        <f>IF(N139="zákl. přenesená",J139,0)</f>
        <v>0</v>
      </c>
      <c r="BH139" s="144">
        <f>IF(N139="sníž. přenesená",J139,0)</f>
        <v>0</v>
      </c>
      <c r="BI139" s="144">
        <f>IF(N139="nulová",J139,0)</f>
        <v>0</v>
      </c>
      <c r="BJ139" s="17" t="s">
        <v>79</v>
      </c>
      <c r="BK139" s="144">
        <f>ROUND(I139*H139,2)</f>
        <v>0</v>
      </c>
      <c r="BL139" s="17" t="s">
        <v>1331</v>
      </c>
      <c r="BM139" s="143" t="s">
        <v>1347</v>
      </c>
    </row>
    <row r="140" spans="2:65" s="1" customFormat="1">
      <c r="B140" s="29"/>
      <c r="D140" s="145" t="s">
        <v>169</v>
      </c>
      <c r="F140" s="146" t="s">
        <v>1348</v>
      </c>
      <c r="L140" s="29"/>
      <c r="M140" s="147"/>
      <c r="T140" s="52"/>
      <c r="AT140" s="17" t="s">
        <v>169</v>
      </c>
      <c r="AU140" s="17" t="s">
        <v>81</v>
      </c>
    </row>
    <row r="141" spans="2:65" s="13" customFormat="1">
      <c r="B141" s="154"/>
      <c r="D141" s="149" t="s">
        <v>171</v>
      </c>
      <c r="E141" s="155" t="s">
        <v>1</v>
      </c>
      <c r="F141" s="156" t="s">
        <v>79</v>
      </c>
      <c r="H141" s="157">
        <v>1</v>
      </c>
      <c r="L141" s="154"/>
      <c r="M141" s="158"/>
      <c r="T141" s="159"/>
      <c r="AT141" s="155" t="s">
        <v>171</v>
      </c>
      <c r="AU141" s="155" t="s">
        <v>81</v>
      </c>
      <c r="AV141" s="13" t="s">
        <v>81</v>
      </c>
      <c r="AW141" s="13" t="s">
        <v>29</v>
      </c>
      <c r="AX141" s="13" t="s">
        <v>79</v>
      </c>
      <c r="AY141" s="155" t="s">
        <v>160</v>
      </c>
    </row>
    <row r="142" spans="2:65" s="11" customFormat="1" ht="22.9" customHeight="1">
      <c r="B142" s="121"/>
      <c r="D142" s="122" t="s">
        <v>71</v>
      </c>
      <c r="E142" s="130" t="s">
        <v>1349</v>
      </c>
      <c r="F142" s="130" t="s">
        <v>1350</v>
      </c>
      <c r="J142" s="131">
        <f>BK142</f>
        <v>0</v>
      </c>
      <c r="L142" s="121"/>
      <c r="M142" s="125"/>
      <c r="P142" s="126">
        <f>SUM(P143:P145)</f>
        <v>0</v>
      </c>
      <c r="R142" s="126">
        <f>SUM(R143:R145)</f>
        <v>0</v>
      </c>
      <c r="T142" s="127">
        <f>SUM(T143:T145)</f>
        <v>0</v>
      </c>
      <c r="AR142" s="122" t="s">
        <v>196</v>
      </c>
      <c r="AT142" s="128" t="s">
        <v>71</v>
      </c>
      <c r="AU142" s="128" t="s">
        <v>79</v>
      </c>
      <c r="AY142" s="122" t="s">
        <v>160</v>
      </c>
      <c r="BK142" s="129">
        <f>SUM(BK143:BK145)</f>
        <v>0</v>
      </c>
    </row>
    <row r="143" spans="2:65" s="1" customFormat="1" ht="16.5" customHeight="1">
      <c r="B143" s="132"/>
      <c r="C143" s="133" t="s">
        <v>196</v>
      </c>
      <c r="D143" s="133" t="s">
        <v>162</v>
      </c>
      <c r="E143" s="134" t="s">
        <v>1351</v>
      </c>
      <c r="F143" s="135" t="s">
        <v>1350</v>
      </c>
      <c r="G143" s="136" t="s">
        <v>1330</v>
      </c>
      <c r="H143" s="137">
        <v>1</v>
      </c>
      <c r="I143" s="138">
        <v>0</v>
      </c>
      <c r="J143" s="138">
        <f>ROUND(I143*H143,2)</f>
        <v>0</v>
      </c>
      <c r="K143" s="135" t="s">
        <v>166</v>
      </c>
      <c r="L143" s="29"/>
      <c r="M143" s="139" t="s">
        <v>1</v>
      </c>
      <c r="N143" s="140" t="s">
        <v>37</v>
      </c>
      <c r="O143" s="141">
        <v>0</v>
      </c>
      <c r="P143" s="141">
        <f>O143*H143</f>
        <v>0</v>
      </c>
      <c r="Q143" s="141">
        <v>0</v>
      </c>
      <c r="R143" s="141">
        <f>Q143*H143</f>
        <v>0</v>
      </c>
      <c r="S143" s="141">
        <v>0</v>
      </c>
      <c r="T143" s="142">
        <f>S143*H143</f>
        <v>0</v>
      </c>
      <c r="AR143" s="143" t="s">
        <v>1331</v>
      </c>
      <c r="AT143" s="143" t="s">
        <v>162</v>
      </c>
      <c r="AU143" s="143" t="s">
        <v>81</v>
      </c>
      <c r="AY143" s="17" t="s">
        <v>160</v>
      </c>
      <c r="BE143" s="144">
        <f>IF(N143="základní",J143,0)</f>
        <v>0</v>
      </c>
      <c r="BF143" s="144">
        <f>IF(N143="snížená",J143,0)</f>
        <v>0</v>
      </c>
      <c r="BG143" s="144">
        <f>IF(N143="zákl. přenesená",J143,0)</f>
        <v>0</v>
      </c>
      <c r="BH143" s="144">
        <f>IF(N143="sníž. přenesená",J143,0)</f>
        <v>0</v>
      </c>
      <c r="BI143" s="144">
        <f>IF(N143="nulová",J143,0)</f>
        <v>0</v>
      </c>
      <c r="BJ143" s="17" t="s">
        <v>79</v>
      </c>
      <c r="BK143" s="144">
        <f>ROUND(I143*H143,2)</f>
        <v>0</v>
      </c>
      <c r="BL143" s="17" t="s">
        <v>1331</v>
      </c>
      <c r="BM143" s="143" t="s">
        <v>1352</v>
      </c>
    </row>
    <row r="144" spans="2:65" s="1" customFormat="1">
      <c r="B144" s="29"/>
      <c r="D144" s="145" t="s">
        <v>169</v>
      </c>
      <c r="F144" s="146" t="s">
        <v>1353</v>
      </c>
      <c r="L144" s="29"/>
      <c r="M144" s="147"/>
      <c r="T144" s="52"/>
      <c r="AT144" s="17" t="s">
        <v>169</v>
      </c>
      <c r="AU144" s="17" t="s">
        <v>81</v>
      </c>
    </row>
    <row r="145" spans="2:65" s="13" customFormat="1">
      <c r="B145" s="154"/>
      <c r="D145" s="149" t="s">
        <v>171</v>
      </c>
      <c r="E145" s="155" t="s">
        <v>1</v>
      </c>
      <c r="F145" s="156" t="s">
        <v>79</v>
      </c>
      <c r="H145" s="157">
        <v>1</v>
      </c>
      <c r="L145" s="154"/>
      <c r="M145" s="158"/>
      <c r="T145" s="159"/>
      <c r="AT145" s="155" t="s">
        <v>171</v>
      </c>
      <c r="AU145" s="155" t="s">
        <v>81</v>
      </c>
      <c r="AV145" s="13" t="s">
        <v>81</v>
      </c>
      <c r="AW145" s="13" t="s">
        <v>29</v>
      </c>
      <c r="AX145" s="13" t="s">
        <v>79</v>
      </c>
      <c r="AY145" s="155" t="s">
        <v>160</v>
      </c>
    </row>
    <row r="146" spans="2:65" s="11" customFormat="1" ht="22.9" customHeight="1">
      <c r="B146" s="121"/>
      <c r="D146" s="122" t="s">
        <v>71</v>
      </c>
      <c r="E146" s="130" t="s">
        <v>1354</v>
      </c>
      <c r="F146" s="130" t="s">
        <v>1355</v>
      </c>
      <c r="J146" s="131">
        <f>BK146</f>
        <v>0</v>
      </c>
      <c r="L146" s="121"/>
      <c r="M146" s="125"/>
      <c r="P146" s="126">
        <f>SUM(P147:P151)</f>
        <v>0</v>
      </c>
      <c r="R146" s="126">
        <f>SUM(R147:R151)</f>
        <v>0</v>
      </c>
      <c r="T146" s="127">
        <f>SUM(T147:T151)</f>
        <v>0</v>
      </c>
      <c r="AR146" s="122" t="s">
        <v>196</v>
      </c>
      <c r="AT146" s="128" t="s">
        <v>71</v>
      </c>
      <c r="AU146" s="128" t="s">
        <v>79</v>
      </c>
      <c r="AY146" s="122" t="s">
        <v>160</v>
      </c>
      <c r="BK146" s="129">
        <f>SUM(BK147:BK151)</f>
        <v>0</v>
      </c>
    </row>
    <row r="147" spans="2:65" s="1" customFormat="1" ht="16.5" customHeight="1">
      <c r="B147" s="132"/>
      <c r="C147" s="133" t="s">
        <v>202</v>
      </c>
      <c r="D147" s="133" t="s">
        <v>162</v>
      </c>
      <c r="E147" s="134" t="s">
        <v>1356</v>
      </c>
      <c r="F147" s="135" t="s">
        <v>1357</v>
      </c>
      <c r="G147" s="136" t="s">
        <v>1330</v>
      </c>
      <c r="H147" s="137">
        <v>1</v>
      </c>
      <c r="I147" s="138">
        <v>0</v>
      </c>
      <c r="J147" s="138">
        <f>ROUND(I147*H147,2)</f>
        <v>0</v>
      </c>
      <c r="K147" s="135" t="s">
        <v>166</v>
      </c>
      <c r="L147" s="29"/>
      <c r="M147" s="139" t="s">
        <v>1</v>
      </c>
      <c r="N147" s="140" t="s">
        <v>37</v>
      </c>
      <c r="O147" s="141">
        <v>0</v>
      </c>
      <c r="P147" s="141">
        <f>O147*H147</f>
        <v>0</v>
      </c>
      <c r="Q147" s="141">
        <v>0</v>
      </c>
      <c r="R147" s="141">
        <f>Q147*H147</f>
        <v>0</v>
      </c>
      <c r="S147" s="141">
        <v>0</v>
      </c>
      <c r="T147" s="142">
        <f>S147*H147</f>
        <v>0</v>
      </c>
      <c r="AR147" s="143" t="s">
        <v>1331</v>
      </c>
      <c r="AT147" s="143" t="s">
        <v>162</v>
      </c>
      <c r="AU147" s="143" t="s">
        <v>81</v>
      </c>
      <c r="AY147" s="17" t="s">
        <v>160</v>
      </c>
      <c r="BE147" s="144">
        <f>IF(N147="základní",J147,0)</f>
        <v>0</v>
      </c>
      <c r="BF147" s="144">
        <f>IF(N147="snížená",J147,0)</f>
        <v>0</v>
      </c>
      <c r="BG147" s="144">
        <f>IF(N147="zákl. přenesená",J147,0)</f>
        <v>0</v>
      </c>
      <c r="BH147" s="144">
        <f>IF(N147="sníž. přenesená",J147,0)</f>
        <v>0</v>
      </c>
      <c r="BI147" s="144">
        <f>IF(N147="nulová",J147,0)</f>
        <v>0</v>
      </c>
      <c r="BJ147" s="17" t="s">
        <v>79</v>
      </c>
      <c r="BK147" s="144">
        <f>ROUND(I147*H147,2)</f>
        <v>0</v>
      </c>
      <c r="BL147" s="17" t="s">
        <v>1331</v>
      </c>
      <c r="BM147" s="143" t="s">
        <v>1358</v>
      </c>
    </row>
    <row r="148" spans="2:65" s="1" customFormat="1">
      <c r="B148" s="29"/>
      <c r="D148" s="145" t="s">
        <v>169</v>
      </c>
      <c r="F148" s="146" t="s">
        <v>1359</v>
      </c>
      <c r="L148" s="29"/>
      <c r="M148" s="147"/>
      <c r="T148" s="52"/>
      <c r="AT148" s="17" t="s">
        <v>169</v>
      </c>
      <c r="AU148" s="17" t="s">
        <v>81</v>
      </c>
    </row>
    <row r="149" spans="2:65" s="12" customFormat="1">
      <c r="B149" s="148"/>
      <c r="D149" s="149" t="s">
        <v>171</v>
      </c>
      <c r="E149" s="150" t="s">
        <v>1</v>
      </c>
      <c r="F149" s="151" t="s">
        <v>1360</v>
      </c>
      <c r="H149" s="150" t="s">
        <v>1</v>
      </c>
      <c r="L149" s="148"/>
      <c r="M149" s="152"/>
      <c r="T149" s="153"/>
      <c r="AT149" s="150" t="s">
        <v>171</v>
      </c>
      <c r="AU149" s="150" t="s">
        <v>81</v>
      </c>
      <c r="AV149" s="12" t="s">
        <v>79</v>
      </c>
      <c r="AW149" s="12" t="s">
        <v>29</v>
      </c>
      <c r="AX149" s="12" t="s">
        <v>72</v>
      </c>
      <c r="AY149" s="150" t="s">
        <v>160</v>
      </c>
    </row>
    <row r="150" spans="2:65" s="12" customFormat="1">
      <c r="B150" s="148"/>
      <c r="D150" s="149" t="s">
        <v>171</v>
      </c>
      <c r="E150" s="150" t="s">
        <v>1</v>
      </c>
      <c r="F150" s="151" t="s">
        <v>1361</v>
      </c>
      <c r="H150" s="150" t="s">
        <v>1</v>
      </c>
      <c r="L150" s="148"/>
      <c r="M150" s="152"/>
      <c r="T150" s="153"/>
      <c r="AT150" s="150" t="s">
        <v>171</v>
      </c>
      <c r="AU150" s="150" t="s">
        <v>81</v>
      </c>
      <c r="AV150" s="12" t="s">
        <v>79</v>
      </c>
      <c r="AW150" s="12" t="s">
        <v>29</v>
      </c>
      <c r="AX150" s="12" t="s">
        <v>72</v>
      </c>
      <c r="AY150" s="150" t="s">
        <v>160</v>
      </c>
    </row>
    <row r="151" spans="2:65" s="13" customFormat="1">
      <c r="B151" s="154"/>
      <c r="D151" s="149" t="s">
        <v>171</v>
      </c>
      <c r="E151" s="155" t="s">
        <v>1</v>
      </c>
      <c r="F151" s="156" t="s">
        <v>79</v>
      </c>
      <c r="H151" s="157">
        <v>1</v>
      </c>
      <c r="L151" s="154"/>
      <c r="M151" s="185"/>
      <c r="N151" s="186"/>
      <c r="O151" s="186"/>
      <c r="P151" s="186"/>
      <c r="Q151" s="186"/>
      <c r="R151" s="186"/>
      <c r="S151" s="186"/>
      <c r="T151" s="187"/>
      <c r="AT151" s="155" t="s">
        <v>171</v>
      </c>
      <c r="AU151" s="155" t="s">
        <v>81</v>
      </c>
      <c r="AV151" s="13" t="s">
        <v>81</v>
      </c>
      <c r="AW151" s="13" t="s">
        <v>29</v>
      </c>
      <c r="AX151" s="13" t="s">
        <v>79</v>
      </c>
      <c r="AY151" s="155" t="s">
        <v>160</v>
      </c>
    </row>
    <row r="152" spans="2:65" s="1" customFormat="1" ht="6.95" customHeight="1">
      <c r="B152" s="41"/>
      <c r="C152" s="42"/>
      <c r="D152" s="42"/>
      <c r="E152" s="42"/>
      <c r="F152" s="42"/>
      <c r="G152" s="42"/>
      <c r="H152" s="42"/>
      <c r="I152" s="42"/>
      <c r="J152" s="42"/>
      <c r="K152" s="42"/>
      <c r="L152" s="29"/>
    </row>
  </sheetData>
  <autoFilter ref="C122:K151" xr:uid="{00000000-0009-0000-0000-00000B000000}"/>
  <mergeCells count="9">
    <mergeCell ref="E87:H87"/>
    <mergeCell ref="E113:H113"/>
    <mergeCell ref="E115:H115"/>
    <mergeCell ref="L2:V2"/>
    <mergeCell ref="E7:H7"/>
    <mergeCell ref="E9:H9"/>
    <mergeCell ref="E18:H18"/>
    <mergeCell ref="E27:H27"/>
    <mergeCell ref="E85:H85"/>
  </mergeCells>
  <hyperlinks>
    <hyperlink ref="F127" r:id="rId1" xr:uid="{00000000-0004-0000-0B00-000000000000}"/>
    <hyperlink ref="F131" r:id="rId2" xr:uid="{00000000-0004-0000-0B00-000001000000}"/>
    <hyperlink ref="F136" r:id="rId3" xr:uid="{00000000-0004-0000-0B00-000002000000}"/>
    <hyperlink ref="F140" r:id="rId4" xr:uid="{00000000-0004-0000-0B00-000003000000}"/>
    <hyperlink ref="F144" r:id="rId5" xr:uid="{00000000-0004-0000-0B00-000004000000}"/>
    <hyperlink ref="F148" r:id="rId6" xr:uid="{00000000-0004-0000-0B00-000005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M768"/>
  <sheetViews>
    <sheetView showGridLines="0" workbookViewId="0">
      <selection activeCell="J765" sqref="J765"/>
    </sheetView>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03" t="s">
        <v>5</v>
      </c>
      <c r="M2" s="204"/>
      <c r="N2" s="204"/>
      <c r="O2" s="204"/>
      <c r="P2" s="204"/>
      <c r="Q2" s="204"/>
      <c r="R2" s="204"/>
      <c r="S2" s="204"/>
      <c r="T2" s="204"/>
      <c r="U2" s="204"/>
      <c r="V2" s="204"/>
      <c r="AT2" s="17" t="s">
        <v>86</v>
      </c>
    </row>
    <row r="3" spans="2:46" ht="6.95" customHeight="1">
      <c r="B3" s="18"/>
      <c r="C3" s="19"/>
      <c r="D3" s="19"/>
      <c r="E3" s="19"/>
      <c r="F3" s="19"/>
      <c r="G3" s="19"/>
      <c r="H3" s="19"/>
      <c r="I3" s="19"/>
      <c r="J3" s="19"/>
      <c r="K3" s="19"/>
      <c r="L3" s="20"/>
      <c r="AT3" s="17" t="s">
        <v>81</v>
      </c>
    </row>
    <row r="4" spans="2:46" ht="24.95" customHeight="1">
      <c r="B4" s="20"/>
      <c r="D4" s="21" t="s">
        <v>120</v>
      </c>
      <c r="L4" s="20"/>
      <c r="M4" s="89" t="s">
        <v>10</v>
      </c>
      <c r="AT4" s="17" t="s">
        <v>3</v>
      </c>
    </row>
    <row r="5" spans="2:46" ht="6.95" customHeight="1">
      <c r="B5" s="20"/>
      <c r="L5" s="20"/>
    </row>
    <row r="6" spans="2:46" ht="12" customHeight="1">
      <c r="B6" s="20"/>
      <c r="D6" s="26" t="s">
        <v>14</v>
      </c>
      <c r="L6" s="20"/>
    </row>
    <row r="7" spans="2:46" ht="26.25" customHeight="1">
      <c r="B7" s="20"/>
      <c r="E7" s="235" t="str">
        <f>'Rekapitulace stavby'!K6</f>
        <v>NPK a.s., Pardubická nemocnice, Výstavba pavilonu CUP s centralizací akutních provozů - Podzemní chodba</v>
      </c>
      <c r="F7" s="236"/>
      <c r="G7" s="236"/>
      <c r="H7" s="236"/>
      <c r="L7" s="20"/>
    </row>
    <row r="8" spans="2:46" ht="12" customHeight="1">
      <c r="B8" s="20"/>
      <c r="D8" s="26" t="s">
        <v>121</v>
      </c>
      <c r="L8" s="20"/>
    </row>
    <row r="9" spans="2:46" s="1" customFormat="1" ht="16.5" customHeight="1">
      <c r="B9" s="29"/>
      <c r="E9" s="235" t="s">
        <v>122</v>
      </c>
      <c r="F9" s="234"/>
      <c r="G9" s="234"/>
      <c r="H9" s="234"/>
      <c r="L9" s="29"/>
    </row>
    <row r="10" spans="2:46" s="1" customFormat="1" ht="12" customHeight="1">
      <c r="B10" s="29"/>
      <c r="D10" s="26" t="s">
        <v>123</v>
      </c>
      <c r="L10" s="29"/>
    </row>
    <row r="11" spans="2:46" s="1" customFormat="1" ht="16.5" customHeight="1">
      <c r="B11" s="29"/>
      <c r="E11" s="228" t="s">
        <v>124</v>
      </c>
      <c r="F11" s="234"/>
      <c r="G11" s="234"/>
      <c r="H11" s="234"/>
      <c r="L11" s="29"/>
    </row>
    <row r="12" spans="2:46" s="1" customFormat="1">
      <c r="B12" s="29"/>
      <c r="L12" s="29"/>
    </row>
    <row r="13" spans="2:46" s="1" customFormat="1" ht="12" customHeight="1">
      <c r="B13" s="29"/>
      <c r="D13" s="26" t="s">
        <v>16</v>
      </c>
      <c r="F13" s="24" t="s">
        <v>1</v>
      </c>
      <c r="I13" s="26" t="s">
        <v>17</v>
      </c>
      <c r="J13" s="24" t="s">
        <v>1</v>
      </c>
      <c r="L13" s="29"/>
    </row>
    <row r="14" spans="2:46" s="1" customFormat="1" ht="12" customHeight="1">
      <c r="B14" s="29"/>
      <c r="D14" s="26" t="s">
        <v>18</v>
      </c>
      <c r="F14" s="24" t="s">
        <v>19</v>
      </c>
      <c r="I14" s="26" t="s">
        <v>20</v>
      </c>
      <c r="J14" s="49">
        <f>'Rekapitulace stavby'!AN8</f>
        <v>44657</v>
      </c>
      <c r="L14" s="29"/>
    </row>
    <row r="15" spans="2:46" s="1" customFormat="1" ht="10.9" customHeight="1">
      <c r="B15" s="29"/>
      <c r="L15" s="29"/>
    </row>
    <row r="16" spans="2:46" s="1" customFormat="1" ht="12" customHeight="1">
      <c r="B16" s="29"/>
      <c r="D16" s="26" t="s">
        <v>21</v>
      </c>
      <c r="I16" s="26" t="s">
        <v>22</v>
      </c>
      <c r="J16" s="24" t="s">
        <v>1</v>
      </c>
      <c r="L16" s="29"/>
    </row>
    <row r="17" spans="2:12" s="1" customFormat="1" ht="18" customHeight="1">
      <c r="B17" s="29"/>
      <c r="E17" s="24" t="s">
        <v>23</v>
      </c>
      <c r="I17" s="26" t="s">
        <v>24</v>
      </c>
      <c r="J17" s="24" t="s">
        <v>1</v>
      </c>
      <c r="L17" s="29"/>
    </row>
    <row r="18" spans="2:12" s="1" customFormat="1" ht="6.95" customHeight="1">
      <c r="B18" s="29"/>
      <c r="L18" s="29"/>
    </row>
    <row r="19" spans="2:12" s="1" customFormat="1" ht="12" customHeight="1">
      <c r="B19" s="29"/>
      <c r="D19" s="26" t="s">
        <v>25</v>
      </c>
      <c r="I19" s="26" t="s">
        <v>22</v>
      </c>
      <c r="J19" s="24" t="str">
        <f>'Rekapitulace stavby'!AN13</f>
        <v/>
      </c>
      <c r="L19" s="29"/>
    </row>
    <row r="20" spans="2:12" s="1" customFormat="1" ht="18" customHeight="1">
      <c r="B20" s="29"/>
      <c r="E20" s="222" t="str">
        <f>'Rekapitulace stavby'!E14</f>
        <v xml:space="preserve"> </v>
      </c>
      <c r="F20" s="222"/>
      <c r="G20" s="222"/>
      <c r="H20" s="222"/>
      <c r="I20" s="26" t="s">
        <v>24</v>
      </c>
      <c r="J20" s="24" t="str">
        <f>'Rekapitulace stavby'!AN14</f>
        <v/>
      </c>
      <c r="L20" s="29"/>
    </row>
    <row r="21" spans="2:12" s="1" customFormat="1" ht="6.95" customHeight="1">
      <c r="B21" s="29"/>
      <c r="L21" s="29"/>
    </row>
    <row r="22" spans="2:12" s="1" customFormat="1" ht="12" customHeight="1">
      <c r="B22" s="29"/>
      <c r="D22" s="26" t="s">
        <v>27</v>
      </c>
      <c r="I22" s="26" t="s">
        <v>22</v>
      </c>
      <c r="J22" s="24" t="s">
        <v>1</v>
      </c>
      <c r="L22" s="29"/>
    </row>
    <row r="23" spans="2:12" s="1" customFormat="1" ht="18" customHeight="1">
      <c r="B23" s="29"/>
      <c r="E23" s="24" t="s">
        <v>28</v>
      </c>
      <c r="I23" s="26" t="s">
        <v>24</v>
      </c>
      <c r="J23" s="24" t="s">
        <v>1</v>
      </c>
      <c r="L23" s="29"/>
    </row>
    <row r="24" spans="2:12" s="1" customFormat="1" ht="6.95" customHeight="1">
      <c r="B24" s="29"/>
      <c r="L24" s="29"/>
    </row>
    <row r="25" spans="2:12" s="1" customFormat="1" ht="12" customHeight="1">
      <c r="B25" s="29"/>
      <c r="D25" s="26" t="s">
        <v>30</v>
      </c>
      <c r="I25" s="26" t="s">
        <v>22</v>
      </c>
      <c r="J25" s="24" t="s">
        <v>1</v>
      </c>
      <c r="L25" s="29"/>
    </row>
    <row r="26" spans="2:12" s="1" customFormat="1" ht="18" customHeight="1">
      <c r="B26" s="29"/>
      <c r="E26" s="24" t="s">
        <v>125</v>
      </c>
      <c r="I26" s="26" t="s">
        <v>24</v>
      </c>
      <c r="J26" s="24" t="s">
        <v>1</v>
      </c>
      <c r="L26" s="29"/>
    </row>
    <row r="27" spans="2:12" s="1" customFormat="1" ht="6.95" customHeight="1">
      <c r="B27" s="29"/>
      <c r="L27" s="29"/>
    </row>
    <row r="28" spans="2:12" s="1" customFormat="1" ht="12" customHeight="1">
      <c r="B28" s="29"/>
      <c r="D28" s="26" t="s">
        <v>31</v>
      </c>
      <c r="L28" s="29"/>
    </row>
    <row r="29" spans="2:12" s="7" customFormat="1" ht="16.5" customHeight="1">
      <c r="B29" s="90"/>
      <c r="E29" s="224" t="s">
        <v>1</v>
      </c>
      <c r="F29" s="224"/>
      <c r="G29" s="224"/>
      <c r="H29" s="224"/>
      <c r="L29" s="90"/>
    </row>
    <row r="30" spans="2:12" s="1" customFormat="1" ht="6.95" customHeight="1">
      <c r="B30" s="29"/>
      <c r="L30" s="29"/>
    </row>
    <row r="31" spans="2:12" s="1" customFormat="1" ht="6.95" customHeight="1">
      <c r="B31" s="29"/>
      <c r="D31" s="50"/>
      <c r="E31" s="50"/>
      <c r="F31" s="50"/>
      <c r="G31" s="50"/>
      <c r="H31" s="50"/>
      <c r="I31" s="50"/>
      <c r="J31" s="50"/>
      <c r="K31" s="50"/>
      <c r="L31" s="29"/>
    </row>
    <row r="32" spans="2:12" s="1" customFormat="1" ht="25.35" customHeight="1">
      <c r="B32" s="29"/>
      <c r="D32" s="91" t="s">
        <v>32</v>
      </c>
      <c r="J32" s="62">
        <f>ROUND(J134, 2)</f>
        <v>0</v>
      </c>
      <c r="L32" s="29"/>
    </row>
    <row r="33" spans="2:12" s="1" customFormat="1" ht="6.95" customHeight="1">
      <c r="B33" s="29"/>
      <c r="D33" s="50"/>
      <c r="E33" s="50"/>
      <c r="F33" s="50"/>
      <c r="G33" s="50"/>
      <c r="H33" s="50"/>
      <c r="I33" s="50"/>
      <c r="J33" s="50"/>
      <c r="K33" s="50"/>
      <c r="L33" s="29"/>
    </row>
    <row r="34" spans="2:12" s="1" customFormat="1" ht="14.45" customHeight="1">
      <c r="B34" s="29"/>
      <c r="F34" s="32" t="s">
        <v>34</v>
      </c>
      <c r="I34" s="32" t="s">
        <v>33</v>
      </c>
      <c r="J34" s="32" t="s">
        <v>35</v>
      </c>
      <c r="L34" s="29"/>
    </row>
    <row r="35" spans="2:12" s="1" customFormat="1" ht="14.45" customHeight="1">
      <c r="B35" s="29"/>
      <c r="D35" s="92" t="s">
        <v>36</v>
      </c>
      <c r="E35" s="26" t="s">
        <v>37</v>
      </c>
      <c r="F35" s="82">
        <f>ROUND((SUM(BE134:BE767)),  2)</f>
        <v>0</v>
      </c>
      <c r="I35" s="93">
        <v>0.21</v>
      </c>
      <c r="J35" s="82">
        <f>ROUND(((SUM(BE134:BE767))*I35),  2)</f>
        <v>0</v>
      </c>
      <c r="L35" s="29"/>
    </row>
    <row r="36" spans="2:12" s="1" customFormat="1" ht="14.45" customHeight="1">
      <c r="B36" s="29"/>
      <c r="E36" s="26" t="s">
        <v>38</v>
      </c>
      <c r="F36" s="82">
        <f>ROUND((SUM(BF134:BF767)),  2)</f>
        <v>0</v>
      </c>
      <c r="I36" s="93">
        <v>0.15</v>
      </c>
      <c r="J36" s="82">
        <f>ROUND(((SUM(BF134:BF767))*I36),  2)</f>
        <v>0</v>
      </c>
      <c r="L36" s="29"/>
    </row>
    <row r="37" spans="2:12" s="1" customFormat="1" ht="14.45" hidden="1" customHeight="1">
      <c r="B37" s="29"/>
      <c r="E37" s="26" t="s">
        <v>39</v>
      </c>
      <c r="F37" s="82">
        <f>ROUND((SUM(BG134:BG767)),  2)</f>
        <v>0</v>
      </c>
      <c r="I37" s="93">
        <v>0.21</v>
      </c>
      <c r="J37" s="82">
        <f>0</f>
        <v>0</v>
      </c>
      <c r="L37" s="29"/>
    </row>
    <row r="38" spans="2:12" s="1" customFormat="1" ht="14.45" hidden="1" customHeight="1">
      <c r="B38" s="29"/>
      <c r="E38" s="26" t="s">
        <v>40</v>
      </c>
      <c r="F38" s="82">
        <f>ROUND((SUM(BH134:BH767)),  2)</f>
        <v>0</v>
      </c>
      <c r="I38" s="93">
        <v>0.15</v>
      </c>
      <c r="J38" s="82">
        <f>0</f>
        <v>0</v>
      </c>
      <c r="L38" s="29"/>
    </row>
    <row r="39" spans="2:12" s="1" customFormat="1" ht="14.45" hidden="1" customHeight="1">
      <c r="B39" s="29"/>
      <c r="E39" s="26" t="s">
        <v>41</v>
      </c>
      <c r="F39" s="82">
        <f>ROUND((SUM(BI134:BI767)),  2)</f>
        <v>0</v>
      </c>
      <c r="I39" s="93">
        <v>0</v>
      </c>
      <c r="J39" s="82">
        <f>0</f>
        <v>0</v>
      </c>
      <c r="L39" s="29"/>
    </row>
    <row r="40" spans="2:12" s="1" customFormat="1" ht="6.95" customHeight="1">
      <c r="B40" s="29"/>
      <c r="L40" s="29"/>
    </row>
    <row r="41" spans="2:12" s="1" customFormat="1" ht="25.35" customHeight="1">
      <c r="B41" s="29"/>
      <c r="C41" s="94"/>
      <c r="D41" s="95" t="s">
        <v>42</v>
      </c>
      <c r="E41" s="53"/>
      <c r="F41" s="53"/>
      <c r="G41" s="96" t="s">
        <v>43</v>
      </c>
      <c r="H41" s="97" t="s">
        <v>44</v>
      </c>
      <c r="I41" s="53"/>
      <c r="J41" s="98">
        <f>SUM(J32:J39)</f>
        <v>0</v>
      </c>
      <c r="K41" s="99"/>
      <c r="L41" s="29"/>
    </row>
    <row r="42" spans="2:12" s="1" customFormat="1" ht="14.45" customHeight="1">
      <c r="B42" s="29"/>
      <c r="L42" s="29"/>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29"/>
      <c r="D50" s="38" t="s">
        <v>45</v>
      </c>
      <c r="E50" s="39"/>
      <c r="F50" s="39"/>
      <c r="G50" s="38" t="s">
        <v>46</v>
      </c>
      <c r="H50" s="39"/>
      <c r="I50" s="39"/>
      <c r="J50" s="39"/>
      <c r="K50" s="39"/>
      <c r="L50" s="29"/>
    </row>
    <row r="51" spans="2:12">
      <c r="B51" s="20"/>
      <c r="L51" s="20"/>
    </row>
    <row r="52" spans="2:12">
      <c r="B52" s="20"/>
      <c r="L52" s="20"/>
    </row>
    <row r="53" spans="2:12">
      <c r="B53" s="20"/>
      <c r="L53" s="20"/>
    </row>
    <row r="54" spans="2:12">
      <c r="B54" s="20"/>
      <c r="L54" s="20"/>
    </row>
    <row r="55" spans="2:12">
      <c r="B55" s="20"/>
      <c r="L55" s="20"/>
    </row>
    <row r="56" spans="2:12">
      <c r="B56" s="20"/>
      <c r="L56" s="20"/>
    </row>
    <row r="57" spans="2:12">
      <c r="B57" s="20"/>
      <c r="L57" s="20"/>
    </row>
    <row r="58" spans="2:12">
      <c r="B58" s="20"/>
      <c r="L58" s="20"/>
    </row>
    <row r="59" spans="2:12">
      <c r="B59" s="20"/>
      <c r="L59" s="20"/>
    </row>
    <row r="60" spans="2:12">
      <c r="B60" s="20"/>
      <c r="L60" s="20"/>
    </row>
    <row r="61" spans="2:12" s="1" customFormat="1" ht="12.75">
      <c r="B61" s="29"/>
      <c r="D61" s="40" t="s">
        <v>47</v>
      </c>
      <c r="E61" s="31"/>
      <c r="F61" s="100" t="s">
        <v>48</v>
      </c>
      <c r="G61" s="40" t="s">
        <v>47</v>
      </c>
      <c r="H61" s="31"/>
      <c r="I61" s="31"/>
      <c r="J61" s="101" t="s">
        <v>48</v>
      </c>
      <c r="K61" s="31"/>
      <c r="L61" s="29"/>
    </row>
    <row r="62" spans="2:12">
      <c r="B62" s="20"/>
      <c r="L62" s="20"/>
    </row>
    <row r="63" spans="2:12">
      <c r="B63" s="20"/>
      <c r="L63" s="20"/>
    </row>
    <row r="64" spans="2:12">
      <c r="B64" s="20"/>
      <c r="L64" s="20"/>
    </row>
    <row r="65" spans="2:12" s="1" customFormat="1" ht="12.75">
      <c r="B65" s="29"/>
      <c r="D65" s="38" t="s">
        <v>49</v>
      </c>
      <c r="E65" s="39"/>
      <c r="F65" s="39"/>
      <c r="G65" s="38" t="s">
        <v>50</v>
      </c>
      <c r="H65" s="39"/>
      <c r="I65" s="39"/>
      <c r="J65" s="39"/>
      <c r="K65" s="39"/>
      <c r="L65" s="29"/>
    </row>
    <row r="66" spans="2:12">
      <c r="B66" s="20"/>
      <c r="L66" s="20"/>
    </row>
    <row r="67" spans="2:12">
      <c r="B67" s="20"/>
      <c r="L67" s="20"/>
    </row>
    <row r="68" spans="2:12">
      <c r="B68" s="20"/>
      <c r="L68" s="20"/>
    </row>
    <row r="69" spans="2:12">
      <c r="B69" s="20"/>
      <c r="L69" s="20"/>
    </row>
    <row r="70" spans="2:12">
      <c r="B70" s="20"/>
      <c r="L70" s="20"/>
    </row>
    <row r="71" spans="2:12">
      <c r="B71" s="20"/>
      <c r="L71" s="20"/>
    </row>
    <row r="72" spans="2:12">
      <c r="B72" s="20"/>
      <c r="L72" s="20"/>
    </row>
    <row r="73" spans="2:12">
      <c r="B73" s="20"/>
      <c r="L73" s="20"/>
    </row>
    <row r="74" spans="2:12">
      <c r="B74" s="20"/>
      <c r="L74" s="20"/>
    </row>
    <row r="75" spans="2:12">
      <c r="B75" s="20"/>
      <c r="L75" s="20"/>
    </row>
    <row r="76" spans="2:12" s="1" customFormat="1" ht="12.75">
      <c r="B76" s="29"/>
      <c r="D76" s="40" t="s">
        <v>47</v>
      </c>
      <c r="E76" s="31"/>
      <c r="F76" s="100" t="s">
        <v>48</v>
      </c>
      <c r="G76" s="40" t="s">
        <v>47</v>
      </c>
      <c r="H76" s="31"/>
      <c r="I76" s="31"/>
      <c r="J76" s="101" t="s">
        <v>48</v>
      </c>
      <c r="K76" s="31"/>
      <c r="L76" s="29"/>
    </row>
    <row r="77" spans="2:12" s="1" customFormat="1" ht="14.45" customHeight="1">
      <c r="B77" s="41"/>
      <c r="C77" s="42"/>
      <c r="D77" s="42"/>
      <c r="E77" s="42"/>
      <c r="F77" s="42"/>
      <c r="G77" s="42"/>
      <c r="H77" s="42"/>
      <c r="I77" s="42"/>
      <c r="J77" s="42"/>
      <c r="K77" s="42"/>
      <c r="L77" s="29"/>
    </row>
    <row r="81" spans="2:12" s="1" customFormat="1" ht="6.95" customHeight="1">
      <c r="B81" s="43"/>
      <c r="C81" s="44"/>
      <c r="D81" s="44"/>
      <c r="E81" s="44"/>
      <c r="F81" s="44"/>
      <c r="G81" s="44"/>
      <c r="H81" s="44"/>
      <c r="I81" s="44"/>
      <c r="J81" s="44"/>
      <c r="K81" s="44"/>
      <c r="L81" s="29"/>
    </row>
    <row r="82" spans="2:12" s="1" customFormat="1" ht="24.95" customHeight="1">
      <c r="B82" s="29"/>
      <c r="C82" s="21" t="s">
        <v>126</v>
      </c>
      <c r="L82" s="29"/>
    </row>
    <row r="83" spans="2:12" s="1" customFormat="1" ht="6.95" customHeight="1">
      <c r="B83" s="29"/>
      <c r="L83" s="29"/>
    </row>
    <row r="84" spans="2:12" s="1" customFormat="1" ht="12" customHeight="1">
      <c r="B84" s="29"/>
      <c r="C84" s="26" t="s">
        <v>14</v>
      </c>
      <c r="L84" s="29"/>
    </row>
    <row r="85" spans="2:12" s="1" customFormat="1" ht="26.25" customHeight="1">
      <c r="B85" s="29"/>
      <c r="E85" s="235" t="str">
        <f>E7</f>
        <v>NPK a.s., Pardubická nemocnice, Výstavba pavilonu CUP s centralizací akutních provozů - Podzemní chodba</v>
      </c>
      <c r="F85" s="236"/>
      <c r="G85" s="236"/>
      <c r="H85" s="236"/>
      <c r="L85" s="29"/>
    </row>
    <row r="86" spans="2:12" ht="12" customHeight="1">
      <c r="B86" s="20"/>
      <c r="C86" s="26" t="s">
        <v>121</v>
      </c>
      <c r="L86" s="20"/>
    </row>
    <row r="87" spans="2:12" s="1" customFormat="1" ht="16.5" customHeight="1">
      <c r="B87" s="29"/>
      <c r="E87" s="235" t="s">
        <v>122</v>
      </c>
      <c r="F87" s="234"/>
      <c r="G87" s="234"/>
      <c r="H87" s="234"/>
      <c r="L87" s="29"/>
    </row>
    <row r="88" spans="2:12" s="1" customFormat="1" ht="12" customHeight="1">
      <c r="B88" s="29"/>
      <c r="C88" s="26" t="s">
        <v>123</v>
      </c>
      <c r="L88" s="29"/>
    </row>
    <row r="89" spans="2:12" s="1" customFormat="1" ht="16.5" customHeight="1">
      <c r="B89" s="29"/>
      <c r="E89" s="228" t="str">
        <f>E11</f>
        <v>D1_06_1 - Stavební</v>
      </c>
      <c r="F89" s="234"/>
      <c r="G89" s="234"/>
      <c r="H89" s="234"/>
      <c r="L89" s="29"/>
    </row>
    <row r="90" spans="2:12" s="1" customFormat="1" ht="6.95" customHeight="1">
      <c r="B90" s="29"/>
      <c r="L90" s="29"/>
    </row>
    <row r="91" spans="2:12" s="1" customFormat="1" ht="12" customHeight="1">
      <c r="B91" s="29"/>
      <c r="C91" s="26" t="s">
        <v>18</v>
      </c>
      <c r="F91" s="24" t="str">
        <f>F14</f>
        <v>Pardubice</v>
      </c>
      <c r="I91" s="26" t="s">
        <v>20</v>
      </c>
      <c r="J91" s="49">
        <f>IF(J14="","",J14)</f>
        <v>44657</v>
      </c>
      <c r="L91" s="29"/>
    </row>
    <row r="92" spans="2:12" s="1" customFormat="1" ht="6.95" customHeight="1">
      <c r="B92" s="29"/>
      <c r="L92" s="29"/>
    </row>
    <row r="93" spans="2:12" s="1" customFormat="1" ht="25.7" customHeight="1">
      <c r="B93" s="29"/>
      <c r="C93" s="26" t="s">
        <v>21</v>
      </c>
      <c r="F93" s="24" t="str">
        <f>E17</f>
        <v>Pardubický kraj</v>
      </c>
      <c r="I93" s="26" t="s">
        <v>27</v>
      </c>
      <c r="J93" s="27" t="str">
        <f>E23</f>
        <v>Penta Projekt s.r.o., Mrštíkova 12, Jihlava</v>
      </c>
      <c r="L93" s="29"/>
    </row>
    <row r="94" spans="2:12" s="1" customFormat="1" ht="15.2" customHeight="1">
      <c r="B94" s="29"/>
      <c r="C94" s="26" t="s">
        <v>25</v>
      </c>
      <c r="F94" s="24" t="str">
        <f>IF(E20="","",E20)</f>
        <v xml:space="preserve"> </v>
      </c>
      <c r="I94" s="26" t="s">
        <v>30</v>
      </c>
      <c r="J94" s="27" t="str">
        <f>E26</f>
        <v>Ing. Avuk</v>
      </c>
      <c r="L94" s="29"/>
    </row>
    <row r="95" spans="2:12" s="1" customFormat="1" ht="10.35" customHeight="1">
      <c r="B95" s="29"/>
      <c r="L95" s="29"/>
    </row>
    <row r="96" spans="2:12" s="1" customFormat="1" ht="29.25" customHeight="1">
      <c r="B96" s="29"/>
      <c r="C96" s="102" t="s">
        <v>127</v>
      </c>
      <c r="D96" s="94"/>
      <c r="E96" s="94"/>
      <c r="F96" s="94"/>
      <c r="G96" s="94"/>
      <c r="H96" s="94"/>
      <c r="I96" s="94"/>
      <c r="J96" s="103" t="s">
        <v>128</v>
      </c>
      <c r="K96" s="94"/>
      <c r="L96" s="29"/>
    </row>
    <row r="97" spans="2:47" s="1" customFormat="1" ht="10.35" customHeight="1">
      <c r="B97" s="29"/>
      <c r="L97" s="29"/>
    </row>
    <row r="98" spans="2:47" s="1" customFormat="1" ht="22.9" customHeight="1">
      <c r="B98" s="29"/>
      <c r="C98" s="104" t="s">
        <v>129</v>
      </c>
      <c r="J98" s="62">
        <f>J134</f>
        <v>0</v>
      </c>
      <c r="L98" s="29"/>
      <c r="AU98" s="17" t="s">
        <v>130</v>
      </c>
    </row>
    <row r="99" spans="2:47" s="8" customFormat="1" ht="24.95" customHeight="1">
      <c r="B99" s="105"/>
      <c r="D99" s="106" t="s">
        <v>131</v>
      </c>
      <c r="E99" s="107"/>
      <c r="F99" s="107"/>
      <c r="G99" s="107"/>
      <c r="H99" s="107"/>
      <c r="I99" s="107"/>
      <c r="J99" s="108">
        <f>J135</f>
        <v>0</v>
      </c>
      <c r="L99" s="105"/>
    </row>
    <row r="100" spans="2:47" s="9" customFormat="1" ht="19.899999999999999" customHeight="1">
      <c r="B100" s="109"/>
      <c r="D100" s="110" t="s">
        <v>132</v>
      </c>
      <c r="E100" s="111"/>
      <c r="F100" s="111"/>
      <c r="G100" s="111"/>
      <c r="H100" s="111"/>
      <c r="I100" s="111"/>
      <c r="J100" s="112">
        <f>J136</f>
        <v>0</v>
      </c>
      <c r="L100" s="109"/>
    </row>
    <row r="101" spans="2:47" s="9" customFormat="1" ht="19.899999999999999" customHeight="1">
      <c r="B101" s="109"/>
      <c r="D101" s="110" t="s">
        <v>133</v>
      </c>
      <c r="E101" s="111"/>
      <c r="F101" s="111"/>
      <c r="G101" s="111"/>
      <c r="H101" s="111"/>
      <c r="I101" s="111"/>
      <c r="J101" s="112">
        <f>J360</f>
        <v>0</v>
      </c>
      <c r="L101" s="109"/>
    </row>
    <row r="102" spans="2:47" s="9" customFormat="1" ht="19.899999999999999" customHeight="1">
      <c r="B102" s="109"/>
      <c r="D102" s="110" t="s">
        <v>134</v>
      </c>
      <c r="E102" s="111"/>
      <c r="F102" s="111"/>
      <c r="G102" s="111"/>
      <c r="H102" s="111"/>
      <c r="I102" s="111"/>
      <c r="J102" s="112">
        <f>J388</f>
        <v>0</v>
      </c>
      <c r="L102" s="109"/>
    </row>
    <row r="103" spans="2:47" s="9" customFormat="1" ht="19.899999999999999" customHeight="1">
      <c r="B103" s="109"/>
      <c r="D103" s="110" t="s">
        <v>135</v>
      </c>
      <c r="E103" s="111"/>
      <c r="F103" s="111"/>
      <c r="G103" s="111"/>
      <c r="H103" s="111"/>
      <c r="I103" s="111"/>
      <c r="J103" s="112">
        <f>J466</f>
        <v>0</v>
      </c>
      <c r="L103" s="109"/>
    </row>
    <row r="104" spans="2:47" s="9" customFormat="1" ht="19.899999999999999" customHeight="1">
      <c r="B104" s="109"/>
      <c r="D104" s="110" t="s">
        <v>136</v>
      </c>
      <c r="E104" s="111"/>
      <c r="F104" s="111"/>
      <c r="G104" s="111"/>
      <c r="H104" s="111"/>
      <c r="I104" s="111"/>
      <c r="J104" s="112">
        <f>J524</f>
        <v>0</v>
      </c>
      <c r="L104" s="109"/>
    </row>
    <row r="105" spans="2:47" s="9" customFormat="1" ht="14.85" customHeight="1">
      <c r="B105" s="109"/>
      <c r="D105" s="110" t="s">
        <v>137</v>
      </c>
      <c r="E105" s="111"/>
      <c r="F105" s="111"/>
      <c r="G105" s="111"/>
      <c r="H105" s="111"/>
      <c r="I105" s="111"/>
      <c r="J105" s="112">
        <f>J525</f>
        <v>0</v>
      </c>
      <c r="L105" s="109"/>
    </row>
    <row r="106" spans="2:47" s="9" customFormat="1" ht="14.85" customHeight="1">
      <c r="B106" s="109"/>
      <c r="D106" s="110" t="s">
        <v>138</v>
      </c>
      <c r="E106" s="111"/>
      <c r="F106" s="111"/>
      <c r="G106" s="111"/>
      <c r="H106" s="111"/>
      <c r="I106" s="111"/>
      <c r="J106" s="112">
        <f>J538</f>
        <v>0</v>
      </c>
      <c r="L106" s="109"/>
    </row>
    <row r="107" spans="2:47" s="9" customFormat="1" ht="14.85" customHeight="1">
      <c r="B107" s="109"/>
      <c r="D107" s="110" t="s">
        <v>139</v>
      </c>
      <c r="E107" s="111"/>
      <c r="F107" s="111"/>
      <c r="G107" s="111"/>
      <c r="H107" s="111"/>
      <c r="I107" s="111"/>
      <c r="J107" s="112">
        <f>J550</f>
        <v>0</v>
      </c>
      <c r="L107" s="109"/>
    </row>
    <row r="108" spans="2:47" s="8" customFormat="1" ht="24.95" customHeight="1">
      <c r="B108" s="105"/>
      <c r="D108" s="106" t="s">
        <v>140</v>
      </c>
      <c r="E108" s="107"/>
      <c r="F108" s="107"/>
      <c r="G108" s="107"/>
      <c r="H108" s="107"/>
      <c r="I108" s="107"/>
      <c r="J108" s="108">
        <f>J563</f>
        <v>0</v>
      </c>
      <c r="L108" s="105"/>
    </row>
    <row r="109" spans="2:47" s="9" customFormat="1" ht="19.899999999999999" customHeight="1">
      <c r="B109" s="109"/>
      <c r="D109" s="110" t="s">
        <v>141</v>
      </c>
      <c r="E109" s="111"/>
      <c r="F109" s="111"/>
      <c r="G109" s="111"/>
      <c r="H109" s="111"/>
      <c r="I109" s="111"/>
      <c r="J109" s="112">
        <f>J564</f>
        <v>0</v>
      </c>
      <c r="L109" s="109"/>
    </row>
    <row r="110" spans="2:47" s="9" customFormat="1" ht="19.899999999999999" customHeight="1">
      <c r="B110" s="109"/>
      <c r="D110" s="110" t="s">
        <v>142</v>
      </c>
      <c r="E110" s="111"/>
      <c r="F110" s="111"/>
      <c r="G110" s="111"/>
      <c r="H110" s="111"/>
      <c r="I110" s="111"/>
      <c r="J110" s="112">
        <f>J669</f>
        <v>0</v>
      </c>
      <c r="L110" s="109"/>
    </row>
    <row r="111" spans="2:47" s="9" customFormat="1" ht="19.899999999999999" customHeight="1">
      <c r="B111" s="109"/>
      <c r="D111" s="110" t="s">
        <v>143</v>
      </c>
      <c r="E111" s="111"/>
      <c r="F111" s="111"/>
      <c r="G111" s="111"/>
      <c r="H111" s="111"/>
      <c r="I111" s="111"/>
      <c r="J111" s="112">
        <f>J699</f>
        <v>0</v>
      </c>
      <c r="L111" s="109"/>
    </row>
    <row r="112" spans="2:47" s="9" customFormat="1" ht="19.899999999999999" customHeight="1">
      <c r="B112" s="109"/>
      <c r="D112" s="110" t="s">
        <v>144</v>
      </c>
      <c r="E112" s="111"/>
      <c r="F112" s="111"/>
      <c r="G112" s="111"/>
      <c r="H112" s="111"/>
      <c r="I112" s="111"/>
      <c r="J112" s="112">
        <f>J723</f>
        <v>0</v>
      </c>
      <c r="L112" s="109"/>
    </row>
    <row r="113" spans="2:12" s="1" customFormat="1" ht="21.75" customHeight="1">
      <c r="B113" s="29"/>
      <c r="L113" s="29"/>
    </row>
    <row r="114" spans="2:12" s="1" customFormat="1" ht="6.95" customHeight="1">
      <c r="B114" s="41"/>
      <c r="C114" s="42"/>
      <c r="D114" s="42"/>
      <c r="E114" s="42"/>
      <c r="F114" s="42"/>
      <c r="G114" s="42"/>
      <c r="H114" s="42"/>
      <c r="I114" s="42"/>
      <c r="J114" s="42"/>
      <c r="K114" s="42"/>
      <c r="L114" s="29"/>
    </row>
    <row r="118" spans="2:12" s="1" customFormat="1" ht="6.95" customHeight="1">
      <c r="B118" s="43"/>
      <c r="C118" s="44"/>
      <c r="D118" s="44"/>
      <c r="E118" s="44"/>
      <c r="F118" s="44"/>
      <c r="G118" s="44"/>
      <c r="H118" s="44"/>
      <c r="I118" s="44"/>
      <c r="J118" s="44"/>
      <c r="K118" s="44"/>
      <c r="L118" s="29"/>
    </row>
    <row r="119" spans="2:12" s="1" customFormat="1" ht="24.95" customHeight="1">
      <c r="B119" s="29"/>
      <c r="C119" s="21" t="s">
        <v>145</v>
      </c>
      <c r="L119" s="29"/>
    </row>
    <row r="120" spans="2:12" s="1" customFormat="1" ht="6.95" customHeight="1">
      <c r="B120" s="29"/>
      <c r="L120" s="29"/>
    </row>
    <row r="121" spans="2:12" s="1" customFormat="1" ht="12" customHeight="1">
      <c r="B121" s="29"/>
      <c r="C121" s="26" t="s">
        <v>14</v>
      </c>
      <c r="L121" s="29"/>
    </row>
    <row r="122" spans="2:12" s="1" customFormat="1" ht="26.25" customHeight="1">
      <c r="B122" s="29"/>
      <c r="E122" s="235" t="str">
        <f>E7</f>
        <v>NPK a.s., Pardubická nemocnice, Výstavba pavilonu CUP s centralizací akutních provozů - Podzemní chodba</v>
      </c>
      <c r="F122" s="236"/>
      <c r="G122" s="236"/>
      <c r="H122" s="236"/>
      <c r="L122" s="29"/>
    </row>
    <row r="123" spans="2:12" ht="12" customHeight="1">
      <c r="B123" s="20"/>
      <c r="C123" s="26" t="s">
        <v>121</v>
      </c>
      <c r="L123" s="20"/>
    </row>
    <row r="124" spans="2:12" s="1" customFormat="1" ht="16.5" customHeight="1">
      <c r="B124" s="29"/>
      <c r="E124" s="235" t="s">
        <v>122</v>
      </c>
      <c r="F124" s="234"/>
      <c r="G124" s="234"/>
      <c r="H124" s="234"/>
      <c r="L124" s="29"/>
    </row>
    <row r="125" spans="2:12" s="1" customFormat="1" ht="12" customHeight="1">
      <c r="B125" s="29"/>
      <c r="C125" s="26" t="s">
        <v>123</v>
      </c>
      <c r="L125" s="29"/>
    </row>
    <row r="126" spans="2:12" s="1" customFormat="1" ht="16.5" customHeight="1">
      <c r="B126" s="29"/>
      <c r="E126" s="228" t="str">
        <f>E11</f>
        <v>D1_06_1 - Stavební</v>
      </c>
      <c r="F126" s="234"/>
      <c r="G126" s="234"/>
      <c r="H126" s="234"/>
      <c r="L126" s="29"/>
    </row>
    <row r="127" spans="2:12" s="1" customFormat="1" ht="6.95" customHeight="1">
      <c r="B127" s="29"/>
      <c r="L127" s="29"/>
    </row>
    <row r="128" spans="2:12" s="1" customFormat="1" ht="12" customHeight="1">
      <c r="B128" s="29"/>
      <c r="C128" s="26" t="s">
        <v>18</v>
      </c>
      <c r="F128" s="24" t="str">
        <f>F14</f>
        <v>Pardubice</v>
      </c>
      <c r="I128" s="26" t="s">
        <v>20</v>
      </c>
      <c r="J128" s="49">
        <f>IF(J14="","",J14)</f>
        <v>44657</v>
      </c>
      <c r="L128" s="29"/>
    </row>
    <row r="129" spans="2:65" s="1" customFormat="1" ht="6.95" customHeight="1">
      <c r="B129" s="29"/>
      <c r="L129" s="29"/>
    </row>
    <row r="130" spans="2:65" s="1" customFormat="1" ht="25.7" customHeight="1">
      <c r="B130" s="29"/>
      <c r="C130" s="26" t="s">
        <v>21</v>
      </c>
      <c r="F130" s="24" t="str">
        <f>E17</f>
        <v>Pardubický kraj</v>
      </c>
      <c r="I130" s="26" t="s">
        <v>27</v>
      </c>
      <c r="J130" s="27" t="str">
        <f>E23</f>
        <v>Penta Projekt s.r.o., Mrštíkova 12, Jihlava</v>
      </c>
      <c r="L130" s="29"/>
    </row>
    <row r="131" spans="2:65" s="1" customFormat="1" ht="15.2" customHeight="1">
      <c r="B131" s="29"/>
      <c r="C131" s="26" t="s">
        <v>25</v>
      </c>
      <c r="F131" s="24" t="str">
        <f>IF(E20="","",E20)</f>
        <v xml:space="preserve"> </v>
      </c>
      <c r="I131" s="26" t="s">
        <v>30</v>
      </c>
      <c r="J131" s="27" t="str">
        <f>E26</f>
        <v>Ing. Avuk</v>
      </c>
      <c r="L131" s="29"/>
    </row>
    <row r="132" spans="2:65" s="1" customFormat="1" ht="10.35" customHeight="1">
      <c r="B132" s="29"/>
      <c r="L132" s="29"/>
    </row>
    <row r="133" spans="2:65" s="10" customFormat="1" ht="29.25" customHeight="1">
      <c r="B133" s="113"/>
      <c r="C133" s="114" t="s">
        <v>146</v>
      </c>
      <c r="D133" s="115" t="s">
        <v>57</v>
      </c>
      <c r="E133" s="115" t="s">
        <v>53</v>
      </c>
      <c r="F133" s="115" t="s">
        <v>54</v>
      </c>
      <c r="G133" s="115" t="s">
        <v>147</v>
      </c>
      <c r="H133" s="115" t="s">
        <v>148</v>
      </c>
      <c r="I133" s="115" t="s">
        <v>149</v>
      </c>
      <c r="J133" s="115" t="s">
        <v>128</v>
      </c>
      <c r="K133" s="116" t="s">
        <v>150</v>
      </c>
      <c r="L133" s="113"/>
      <c r="M133" s="55" t="s">
        <v>1</v>
      </c>
      <c r="N133" s="56" t="s">
        <v>36</v>
      </c>
      <c r="O133" s="56" t="s">
        <v>151</v>
      </c>
      <c r="P133" s="56" t="s">
        <v>152</v>
      </c>
      <c r="Q133" s="56" t="s">
        <v>153</v>
      </c>
      <c r="R133" s="56" t="s">
        <v>154</v>
      </c>
      <c r="S133" s="56" t="s">
        <v>155</v>
      </c>
      <c r="T133" s="57" t="s">
        <v>156</v>
      </c>
    </row>
    <row r="134" spans="2:65" s="1" customFormat="1" ht="22.9" customHeight="1">
      <c r="B134" s="29"/>
      <c r="C134" s="60" t="s">
        <v>157</v>
      </c>
      <c r="J134" s="117">
        <f>BK134</f>
        <v>0</v>
      </c>
      <c r="L134" s="29"/>
      <c r="M134" s="58"/>
      <c r="N134" s="50"/>
      <c r="O134" s="50"/>
      <c r="P134" s="118">
        <f>P135+P563</f>
        <v>712.00903999999991</v>
      </c>
      <c r="Q134" s="50"/>
      <c r="R134" s="118">
        <f>R135+R563</f>
        <v>77.172939179999986</v>
      </c>
      <c r="S134" s="50"/>
      <c r="T134" s="119">
        <f>T135+T563</f>
        <v>4.8965924999999997</v>
      </c>
      <c r="AT134" s="17" t="s">
        <v>71</v>
      </c>
      <c r="AU134" s="17" t="s">
        <v>130</v>
      </c>
      <c r="BK134" s="120">
        <f>BK135+BK563</f>
        <v>0</v>
      </c>
    </row>
    <row r="135" spans="2:65" s="11" customFormat="1" ht="25.9" customHeight="1">
      <c r="B135" s="121"/>
      <c r="D135" s="122" t="s">
        <v>71</v>
      </c>
      <c r="E135" s="123" t="s">
        <v>158</v>
      </c>
      <c r="F135" s="123" t="s">
        <v>159</v>
      </c>
      <c r="J135" s="124">
        <f>BK135</f>
        <v>0</v>
      </c>
      <c r="L135" s="121"/>
      <c r="M135" s="125"/>
      <c r="P135" s="126">
        <f>P136+P360+P388+P466+P524</f>
        <v>601.27946299999996</v>
      </c>
      <c r="R135" s="126">
        <f>R136+R360+R388+R466+R524</f>
        <v>75.283830199999983</v>
      </c>
      <c r="T135" s="127">
        <f>T136+T360+T388+T466+T524</f>
        <v>4.8</v>
      </c>
      <c r="AR135" s="122" t="s">
        <v>79</v>
      </c>
      <c r="AT135" s="128" t="s">
        <v>71</v>
      </c>
      <c r="AU135" s="128" t="s">
        <v>72</v>
      </c>
      <c r="AY135" s="122" t="s">
        <v>160</v>
      </c>
      <c r="BK135" s="129">
        <f>BK136+BK360+BK388+BK466+BK524</f>
        <v>0</v>
      </c>
    </row>
    <row r="136" spans="2:65" s="11" customFormat="1" ht="22.9" customHeight="1">
      <c r="B136" s="121"/>
      <c r="D136" s="122" t="s">
        <v>71</v>
      </c>
      <c r="E136" s="130" t="s">
        <v>79</v>
      </c>
      <c r="F136" s="130" t="s">
        <v>161</v>
      </c>
      <c r="J136" s="131">
        <f>BK136</f>
        <v>0</v>
      </c>
      <c r="L136" s="121"/>
      <c r="M136" s="125"/>
      <c r="P136" s="126">
        <f>SUM(P137:P359)</f>
        <v>158.37090299999997</v>
      </c>
      <c r="R136" s="126">
        <f>SUM(R137:R359)</f>
        <v>0</v>
      </c>
      <c r="T136" s="127">
        <f>SUM(T137:T359)</f>
        <v>0</v>
      </c>
      <c r="AR136" s="122" t="s">
        <v>79</v>
      </c>
      <c r="AT136" s="128" t="s">
        <v>71</v>
      </c>
      <c r="AU136" s="128" t="s">
        <v>79</v>
      </c>
      <c r="AY136" s="122" t="s">
        <v>160</v>
      </c>
      <c r="BK136" s="129">
        <f>SUM(BK137:BK359)</f>
        <v>0</v>
      </c>
    </row>
    <row r="137" spans="2:65" s="1" customFormat="1" ht="24.2" customHeight="1">
      <c r="B137" s="132"/>
      <c r="C137" s="133" t="s">
        <v>79</v>
      </c>
      <c r="D137" s="133" t="s">
        <v>162</v>
      </c>
      <c r="E137" s="134" t="s">
        <v>163</v>
      </c>
      <c r="F137" s="135" t="s">
        <v>164</v>
      </c>
      <c r="G137" s="136" t="s">
        <v>165</v>
      </c>
      <c r="H137" s="137">
        <v>76.2</v>
      </c>
      <c r="I137" s="138">
        <v>0</v>
      </c>
      <c r="J137" s="138">
        <f>ROUND(I137*H137,2)</f>
        <v>0</v>
      </c>
      <c r="K137" s="135" t="s">
        <v>166</v>
      </c>
      <c r="L137" s="29"/>
      <c r="M137" s="139" t="s">
        <v>1</v>
      </c>
      <c r="N137" s="140" t="s">
        <v>37</v>
      </c>
      <c r="O137" s="141">
        <v>7.5999999999999998E-2</v>
      </c>
      <c r="P137" s="141">
        <f>O137*H137</f>
        <v>5.7911999999999999</v>
      </c>
      <c r="Q137" s="141">
        <v>0</v>
      </c>
      <c r="R137" s="141">
        <f>Q137*H137</f>
        <v>0</v>
      </c>
      <c r="S137" s="141">
        <v>0</v>
      </c>
      <c r="T137" s="142">
        <f>S137*H137</f>
        <v>0</v>
      </c>
      <c r="AR137" s="143" t="s">
        <v>167</v>
      </c>
      <c r="AT137" s="143" t="s">
        <v>162</v>
      </c>
      <c r="AU137" s="143" t="s">
        <v>81</v>
      </c>
      <c r="AY137" s="17" t="s">
        <v>160</v>
      </c>
      <c r="BE137" s="144">
        <f>IF(N137="základní",J137,0)</f>
        <v>0</v>
      </c>
      <c r="BF137" s="144">
        <f>IF(N137="snížená",J137,0)</f>
        <v>0</v>
      </c>
      <c r="BG137" s="144">
        <f>IF(N137="zákl. přenesená",J137,0)</f>
        <v>0</v>
      </c>
      <c r="BH137" s="144">
        <f>IF(N137="sníž. přenesená",J137,0)</f>
        <v>0</v>
      </c>
      <c r="BI137" s="144">
        <f>IF(N137="nulová",J137,0)</f>
        <v>0</v>
      </c>
      <c r="BJ137" s="17" t="s">
        <v>79</v>
      </c>
      <c r="BK137" s="144">
        <f>ROUND(I137*H137,2)</f>
        <v>0</v>
      </c>
      <c r="BL137" s="17" t="s">
        <v>167</v>
      </c>
      <c r="BM137" s="143" t="s">
        <v>168</v>
      </c>
    </row>
    <row r="138" spans="2:65" s="1" customFormat="1">
      <c r="B138" s="29"/>
      <c r="D138" s="145" t="s">
        <v>169</v>
      </c>
      <c r="F138" s="146" t="s">
        <v>170</v>
      </c>
      <c r="L138" s="29"/>
      <c r="M138" s="147"/>
      <c r="T138" s="52"/>
      <c r="AT138" s="17" t="s">
        <v>169</v>
      </c>
      <c r="AU138" s="17" t="s">
        <v>81</v>
      </c>
    </row>
    <row r="139" spans="2:65" s="12" customFormat="1" ht="22.5">
      <c r="B139" s="148"/>
      <c r="D139" s="149" t="s">
        <v>171</v>
      </c>
      <c r="E139" s="150" t="s">
        <v>1</v>
      </c>
      <c r="F139" s="151" t="s">
        <v>172</v>
      </c>
      <c r="H139" s="150" t="s">
        <v>1</v>
      </c>
      <c r="L139" s="148"/>
      <c r="M139" s="152"/>
      <c r="T139" s="153"/>
      <c r="AT139" s="150" t="s">
        <v>171</v>
      </c>
      <c r="AU139" s="150" t="s">
        <v>81</v>
      </c>
      <c r="AV139" s="12" t="s">
        <v>79</v>
      </c>
      <c r="AW139" s="12" t="s">
        <v>29</v>
      </c>
      <c r="AX139" s="12" t="s">
        <v>72</v>
      </c>
      <c r="AY139" s="150" t="s">
        <v>160</v>
      </c>
    </row>
    <row r="140" spans="2:65" s="12" customFormat="1">
      <c r="B140" s="148"/>
      <c r="D140" s="149" t="s">
        <v>171</v>
      </c>
      <c r="E140" s="150" t="s">
        <v>1</v>
      </c>
      <c r="F140" s="151" t="s">
        <v>173</v>
      </c>
      <c r="H140" s="150" t="s">
        <v>1</v>
      </c>
      <c r="L140" s="148"/>
      <c r="M140" s="152"/>
      <c r="T140" s="153"/>
      <c r="AT140" s="150" t="s">
        <v>171</v>
      </c>
      <c r="AU140" s="150" t="s">
        <v>81</v>
      </c>
      <c r="AV140" s="12" t="s">
        <v>79</v>
      </c>
      <c r="AW140" s="12" t="s">
        <v>29</v>
      </c>
      <c r="AX140" s="12" t="s">
        <v>72</v>
      </c>
      <c r="AY140" s="150" t="s">
        <v>160</v>
      </c>
    </row>
    <row r="141" spans="2:65" s="12" customFormat="1">
      <c r="B141" s="148"/>
      <c r="D141" s="149" t="s">
        <v>171</v>
      </c>
      <c r="E141" s="150" t="s">
        <v>1</v>
      </c>
      <c r="F141" s="151" t="s">
        <v>174</v>
      </c>
      <c r="H141" s="150" t="s">
        <v>1</v>
      </c>
      <c r="L141" s="148"/>
      <c r="M141" s="152"/>
      <c r="T141" s="153"/>
      <c r="AT141" s="150" t="s">
        <v>171</v>
      </c>
      <c r="AU141" s="150" t="s">
        <v>81</v>
      </c>
      <c r="AV141" s="12" t="s">
        <v>79</v>
      </c>
      <c r="AW141" s="12" t="s">
        <v>29</v>
      </c>
      <c r="AX141" s="12" t="s">
        <v>72</v>
      </c>
      <c r="AY141" s="150" t="s">
        <v>160</v>
      </c>
    </row>
    <row r="142" spans="2:65" s="13" customFormat="1">
      <c r="B142" s="154"/>
      <c r="D142" s="149" t="s">
        <v>171</v>
      </c>
      <c r="E142" s="155" t="s">
        <v>1</v>
      </c>
      <c r="F142" s="156" t="s">
        <v>175</v>
      </c>
      <c r="H142" s="157">
        <v>76.2</v>
      </c>
      <c r="L142" s="154"/>
      <c r="M142" s="158"/>
      <c r="T142" s="159"/>
      <c r="AT142" s="155" t="s">
        <v>171</v>
      </c>
      <c r="AU142" s="155" t="s">
        <v>81</v>
      </c>
      <c r="AV142" s="13" t="s">
        <v>81</v>
      </c>
      <c r="AW142" s="13" t="s">
        <v>29</v>
      </c>
      <c r="AX142" s="13" t="s">
        <v>72</v>
      </c>
      <c r="AY142" s="155" t="s">
        <v>160</v>
      </c>
    </row>
    <row r="143" spans="2:65" s="14" customFormat="1">
      <c r="B143" s="160"/>
      <c r="D143" s="149" t="s">
        <v>171</v>
      </c>
      <c r="E143" s="161" t="s">
        <v>1</v>
      </c>
      <c r="F143" s="162" t="s">
        <v>176</v>
      </c>
      <c r="H143" s="163">
        <v>76.2</v>
      </c>
      <c r="L143" s="160"/>
      <c r="M143" s="164"/>
      <c r="T143" s="165"/>
      <c r="AT143" s="161" t="s">
        <v>171</v>
      </c>
      <c r="AU143" s="161" t="s">
        <v>81</v>
      </c>
      <c r="AV143" s="14" t="s">
        <v>167</v>
      </c>
      <c r="AW143" s="14" t="s">
        <v>29</v>
      </c>
      <c r="AX143" s="14" t="s">
        <v>79</v>
      </c>
      <c r="AY143" s="161" t="s">
        <v>160</v>
      </c>
    </row>
    <row r="144" spans="2:65" s="1" customFormat="1" ht="33" customHeight="1">
      <c r="B144" s="132"/>
      <c r="C144" s="133" t="s">
        <v>81</v>
      </c>
      <c r="D144" s="133" t="s">
        <v>162</v>
      </c>
      <c r="E144" s="134" t="s">
        <v>177</v>
      </c>
      <c r="F144" s="135" t="s">
        <v>178</v>
      </c>
      <c r="G144" s="136" t="s">
        <v>179</v>
      </c>
      <c r="H144" s="137">
        <v>18.898</v>
      </c>
      <c r="I144" s="138">
        <v>0</v>
      </c>
      <c r="J144" s="138">
        <f>ROUND(I144*H144,2)</f>
        <v>0</v>
      </c>
      <c r="K144" s="135" t="s">
        <v>166</v>
      </c>
      <c r="L144" s="29"/>
      <c r="M144" s="139" t="s">
        <v>1</v>
      </c>
      <c r="N144" s="140" t="s">
        <v>37</v>
      </c>
      <c r="O144" s="141">
        <v>0.152</v>
      </c>
      <c r="P144" s="141">
        <f>O144*H144</f>
        <v>2.8724959999999999</v>
      </c>
      <c r="Q144" s="141">
        <v>0</v>
      </c>
      <c r="R144" s="141">
        <f>Q144*H144</f>
        <v>0</v>
      </c>
      <c r="S144" s="141">
        <v>0</v>
      </c>
      <c r="T144" s="142">
        <f>S144*H144</f>
        <v>0</v>
      </c>
      <c r="AR144" s="143" t="s">
        <v>167</v>
      </c>
      <c r="AT144" s="143" t="s">
        <v>162</v>
      </c>
      <c r="AU144" s="143" t="s">
        <v>81</v>
      </c>
      <c r="AY144" s="17" t="s">
        <v>160</v>
      </c>
      <c r="BE144" s="144">
        <f>IF(N144="základní",J144,0)</f>
        <v>0</v>
      </c>
      <c r="BF144" s="144">
        <f>IF(N144="snížená",J144,0)</f>
        <v>0</v>
      </c>
      <c r="BG144" s="144">
        <f>IF(N144="zákl. přenesená",J144,0)</f>
        <v>0</v>
      </c>
      <c r="BH144" s="144">
        <f>IF(N144="sníž. přenesená",J144,0)</f>
        <v>0</v>
      </c>
      <c r="BI144" s="144">
        <f>IF(N144="nulová",J144,0)</f>
        <v>0</v>
      </c>
      <c r="BJ144" s="17" t="s">
        <v>79</v>
      </c>
      <c r="BK144" s="144">
        <f>ROUND(I144*H144,2)</f>
        <v>0</v>
      </c>
      <c r="BL144" s="17" t="s">
        <v>167</v>
      </c>
      <c r="BM144" s="143" t="s">
        <v>180</v>
      </c>
    </row>
    <row r="145" spans="2:65" s="1" customFormat="1">
      <c r="B145" s="29"/>
      <c r="D145" s="145" t="s">
        <v>169</v>
      </c>
      <c r="F145" s="146" t="s">
        <v>181</v>
      </c>
      <c r="L145" s="29"/>
      <c r="M145" s="147"/>
      <c r="T145" s="52"/>
      <c r="AT145" s="17" t="s">
        <v>169</v>
      </c>
      <c r="AU145" s="17" t="s">
        <v>81</v>
      </c>
    </row>
    <row r="146" spans="2:65" s="12" customFormat="1" ht="22.5">
      <c r="B146" s="148"/>
      <c r="D146" s="149" t="s">
        <v>171</v>
      </c>
      <c r="E146" s="150" t="s">
        <v>1</v>
      </c>
      <c r="F146" s="151" t="s">
        <v>172</v>
      </c>
      <c r="H146" s="150" t="s">
        <v>1</v>
      </c>
      <c r="L146" s="148"/>
      <c r="M146" s="152"/>
      <c r="T146" s="153"/>
      <c r="AT146" s="150" t="s">
        <v>171</v>
      </c>
      <c r="AU146" s="150" t="s">
        <v>81</v>
      </c>
      <c r="AV146" s="12" t="s">
        <v>79</v>
      </c>
      <c r="AW146" s="12" t="s">
        <v>29</v>
      </c>
      <c r="AX146" s="12" t="s">
        <v>72</v>
      </c>
      <c r="AY146" s="150" t="s">
        <v>160</v>
      </c>
    </row>
    <row r="147" spans="2:65" s="12" customFormat="1">
      <c r="B147" s="148"/>
      <c r="D147" s="149" t="s">
        <v>171</v>
      </c>
      <c r="E147" s="150" t="s">
        <v>1</v>
      </c>
      <c r="F147" s="151" t="s">
        <v>173</v>
      </c>
      <c r="H147" s="150" t="s">
        <v>1</v>
      </c>
      <c r="L147" s="148"/>
      <c r="M147" s="152"/>
      <c r="T147" s="153"/>
      <c r="AT147" s="150" t="s">
        <v>171</v>
      </c>
      <c r="AU147" s="150" t="s">
        <v>81</v>
      </c>
      <c r="AV147" s="12" t="s">
        <v>79</v>
      </c>
      <c r="AW147" s="12" t="s">
        <v>29</v>
      </c>
      <c r="AX147" s="12" t="s">
        <v>72</v>
      </c>
      <c r="AY147" s="150" t="s">
        <v>160</v>
      </c>
    </row>
    <row r="148" spans="2:65" s="12" customFormat="1">
      <c r="B148" s="148"/>
      <c r="D148" s="149" t="s">
        <v>171</v>
      </c>
      <c r="E148" s="150" t="s">
        <v>1</v>
      </c>
      <c r="F148" s="151" t="s">
        <v>174</v>
      </c>
      <c r="H148" s="150" t="s">
        <v>1</v>
      </c>
      <c r="L148" s="148"/>
      <c r="M148" s="152"/>
      <c r="T148" s="153"/>
      <c r="AT148" s="150" t="s">
        <v>171</v>
      </c>
      <c r="AU148" s="150" t="s">
        <v>81</v>
      </c>
      <c r="AV148" s="12" t="s">
        <v>79</v>
      </c>
      <c r="AW148" s="12" t="s">
        <v>29</v>
      </c>
      <c r="AX148" s="12" t="s">
        <v>72</v>
      </c>
      <c r="AY148" s="150" t="s">
        <v>160</v>
      </c>
    </row>
    <row r="149" spans="2:65" s="12" customFormat="1">
      <c r="B149" s="148"/>
      <c r="D149" s="149" t="s">
        <v>171</v>
      </c>
      <c r="E149" s="150" t="s">
        <v>1</v>
      </c>
      <c r="F149" s="151" t="s">
        <v>182</v>
      </c>
      <c r="H149" s="150" t="s">
        <v>1</v>
      </c>
      <c r="L149" s="148"/>
      <c r="M149" s="152"/>
      <c r="T149" s="153"/>
      <c r="AT149" s="150" t="s">
        <v>171</v>
      </c>
      <c r="AU149" s="150" t="s">
        <v>81</v>
      </c>
      <c r="AV149" s="12" t="s">
        <v>79</v>
      </c>
      <c r="AW149" s="12" t="s">
        <v>29</v>
      </c>
      <c r="AX149" s="12" t="s">
        <v>72</v>
      </c>
      <c r="AY149" s="150" t="s">
        <v>160</v>
      </c>
    </row>
    <row r="150" spans="2:65" s="13" customFormat="1" ht="22.5">
      <c r="B150" s="154"/>
      <c r="D150" s="149" t="s">
        <v>171</v>
      </c>
      <c r="E150" s="155" t="s">
        <v>1</v>
      </c>
      <c r="F150" s="156" t="s">
        <v>183</v>
      </c>
      <c r="H150" s="157">
        <v>18.898</v>
      </c>
      <c r="L150" s="154"/>
      <c r="M150" s="158"/>
      <c r="T150" s="159"/>
      <c r="AT150" s="155" t="s">
        <v>171</v>
      </c>
      <c r="AU150" s="155" t="s">
        <v>81</v>
      </c>
      <c r="AV150" s="13" t="s">
        <v>81</v>
      </c>
      <c r="AW150" s="13" t="s">
        <v>29</v>
      </c>
      <c r="AX150" s="13" t="s">
        <v>72</v>
      </c>
      <c r="AY150" s="155" t="s">
        <v>160</v>
      </c>
    </row>
    <row r="151" spans="2:65" s="14" customFormat="1">
      <c r="B151" s="160"/>
      <c r="D151" s="149" t="s">
        <v>171</v>
      </c>
      <c r="E151" s="161" t="s">
        <v>1</v>
      </c>
      <c r="F151" s="162" t="s">
        <v>176</v>
      </c>
      <c r="H151" s="163">
        <v>18.898</v>
      </c>
      <c r="L151" s="160"/>
      <c r="M151" s="164"/>
      <c r="T151" s="165"/>
      <c r="AT151" s="161" t="s">
        <v>171</v>
      </c>
      <c r="AU151" s="161" t="s">
        <v>81</v>
      </c>
      <c r="AV151" s="14" t="s">
        <v>167</v>
      </c>
      <c r="AW151" s="14" t="s">
        <v>29</v>
      </c>
      <c r="AX151" s="14" t="s">
        <v>79</v>
      </c>
      <c r="AY151" s="161" t="s">
        <v>160</v>
      </c>
    </row>
    <row r="152" spans="2:65" s="1" customFormat="1" ht="33" customHeight="1">
      <c r="B152" s="132"/>
      <c r="C152" s="133" t="s">
        <v>184</v>
      </c>
      <c r="D152" s="133" t="s">
        <v>162</v>
      </c>
      <c r="E152" s="134" t="s">
        <v>185</v>
      </c>
      <c r="F152" s="135" t="s">
        <v>186</v>
      </c>
      <c r="G152" s="136" t="s">
        <v>179</v>
      </c>
      <c r="H152" s="137">
        <v>4.7240000000000002</v>
      </c>
      <c r="I152" s="138">
        <v>0</v>
      </c>
      <c r="J152" s="138">
        <f>ROUND(I152*H152,2)</f>
        <v>0</v>
      </c>
      <c r="K152" s="135" t="s">
        <v>166</v>
      </c>
      <c r="L152" s="29"/>
      <c r="M152" s="139" t="s">
        <v>1</v>
      </c>
      <c r="N152" s="140" t="s">
        <v>37</v>
      </c>
      <c r="O152" s="141">
        <v>0.23</v>
      </c>
      <c r="P152" s="141">
        <f>O152*H152</f>
        <v>1.0865200000000002</v>
      </c>
      <c r="Q152" s="141">
        <v>0</v>
      </c>
      <c r="R152" s="141">
        <f>Q152*H152</f>
        <v>0</v>
      </c>
      <c r="S152" s="141">
        <v>0</v>
      </c>
      <c r="T152" s="142">
        <f>S152*H152</f>
        <v>0</v>
      </c>
      <c r="AR152" s="143" t="s">
        <v>167</v>
      </c>
      <c r="AT152" s="143" t="s">
        <v>162</v>
      </c>
      <c r="AU152" s="143" t="s">
        <v>81</v>
      </c>
      <c r="AY152" s="17" t="s">
        <v>160</v>
      </c>
      <c r="BE152" s="144">
        <f>IF(N152="základní",J152,0)</f>
        <v>0</v>
      </c>
      <c r="BF152" s="144">
        <f>IF(N152="snížená",J152,0)</f>
        <v>0</v>
      </c>
      <c r="BG152" s="144">
        <f>IF(N152="zákl. přenesená",J152,0)</f>
        <v>0</v>
      </c>
      <c r="BH152" s="144">
        <f>IF(N152="sníž. přenesená",J152,0)</f>
        <v>0</v>
      </c>
      <c r="BI152" s="144">
        <f>IF(N152="nulová",J152,0)</f>
        <v>0</v>
      </c>
      <c r="BJ152" s="17" t="s">
        <v>79</v>
      </c>
      <c r="BK152" s="144">
        <f>ROUND(I152*H152,2)</f>
        <v>0</v>
      </c>
      <c r="BL152" s="17" t="s">
        <v>167</v>
      </c>
      <c r="BM152" s="143" t="s">
        <v>187</v>
      </c>
    </row>
    <row r="153" spans="2:65" s="1" customFormat="1">
      <c r="B153" s="29"/>
      <c r="D153" s="145" t="s">
        <v>169</v>
      </c>
      <c r="F153" s="146" t="s">
        <v>188</v>
      </c>
      <c r="L153" s="29"/>
      <c r="M153" s="147"/>
      <c r="T153" s="52"/>
      <c r="AT153" s="17" t="s">
        <v>169</v>
      </c>
      <c r="AU153" s="17" t="s">
        <v>81</v>
      </c>
    </row>
    <row r="154" spans="2:65" s="12" customFormat="1" ht="22.5">
      <c r="B154" s="148"/>
      <c r="D154" s="149" t="s">
        <v>171</v>
      </c>
      <c r="E154" s="150" t="s">
        <v>1</v>
      </c>
      <c r="F154" s="151" t="s">
        <v>172</v>
      </c>
      <c r="H154" s="150" t="s">
        <v>1</v>
      </c>
      <c r="L154" s="148"/>
      <c r="M154" s="152"/>
      <c r="T154" s="153"/>
      <c r="AT154" s="150" t="s">
        <v>171</v>
      </c>
      <c r="AU154" s="150" t="s">
        <v>81</v>
      </c>
      <c r="AV154" s="12" t="s">
        <v>79</v>
      </c>
      <c r="AW154" s="12" t="s">
        <v>29</v>
      </c>
      <c r="AX154" s="12" t="s">
        <v>72</v>
      </c>
      <c r="AY154" s="150" t="s">
        <v>160</v>
      </c>
    </row>
    <row r="155" spans="2:65" s="12" customFormat="1">
      <c r="B155" s="148"/>
      <c r="D155" s="149" t="s">
        <v>171</v>
      </c>
      <c r="E155" s="150" t="s">
        <v>1</v>
      </c>
      <c r="F155" s="151" t="s">
        <v>173</v>
      </c>
      <c r="H155" s="150" t="s">
        <v>1</v>
      </c>
      <c r="L155" s="148"/>
      <c r="M155" s="152"/>
      <c r="T155" s="153"/>
      <c r="AT155" s="150" t="s">
        <v>171</v>
      </c>
      <c r="AU155" s="150" t="s">
        <v>81</v>
      </c>
      <c r="AV155" s="12" t="s">
        <v>79</v>
      </c>
      <c r="AW155" s="12" t="s">
        <v>29</v>
      </c>
      <c r="AX155" s="12" t="s">
        <v>72</v>
      </c>
      <c r="AY155" s="150" t="s">
        <v>160</v>
      </c>
    </row>
    <row r="156" spans="2:65" s="12" customFormat="1">
      <c r="B156" s="148"/>
      <c r="D156" s="149" t="s">
        <v>171</v>
      </c>
      <c r="E156" s="150" t="s">
        <v>1</v>
      </c>
      <c r="F156" s="151" t="s">
        <v>174</v>
      </c>
      <c r="H156" s="150" t="s">
        <v>1</v>
      </c>
      <c r="L156" s="148"/>
      <c r="M156" s="152"/>
      <c r="T156" s="153"/>
      <c r="AT156" s="150" t="s">
        <v>171</v>
      </c>
      <c r="AU156" s="150" t="s">
        <v>81</v>
      </c>
      <c r="AV156" s="12" t="s">
        <v>79</v>
      </c>
      <c r="AW156" s="12" t="s">
        <v>29</v>
      </c>
      <c r="AX156" s="12" t="s">
        <v>72</v>
      </c>
      <c r="AY156" s="150" t="s">
        <v>160</v>
      </c>
    </row>
    <row r="157" spans="2:65" s="12" customFormat="1">
      <c r="B157" s="148"/>
      <c r="D157" s="149" t="s">
        <v>171</v>
      </c>
      <c r="E157" s="150" t="s">
        <v>1</v>
      </c>
      <c r="F157" s="151" t="s">
        <v>182</v>
      </c>
      <c r="H157" s="150" t="s">
        <v>1</v>
      </c>
      <c r="L157" s="148"/>
      <c r="M157" s="152"/>
      <c r="T157" s="153"/>
      <c r="AT157" s="150" t="s">
        <v>171</v>
      </c>
      <c r="AU157" s="150" t="s">
        <v>81</v>
      </c>
      <c r="AV157" s="12" t="s">
        <v>79</v>
      </c>
      <c r="AW157" s="12" t="s">
        <v>29</v>
      </c>
      <c r="AX157" s="12" t="s">
        <v>72</v>
      </c>
      <c r="AY157" s="150" t="s">
        <v>160</v>
      </c>
    </row>
    <row r="158" spans="2:65" s="13" customFormat="1" ht="22.5">
      <c r="B158" s="154"/>
      <c r="D158" s="149" t="s">
        <v>171</v>
      </c>
      <c r="E158" s="155" t="s">
        <v>1</v>
      </c>
      <c r="F158" s="156" t="s">
        <v>189</v>
      </c>
      <c r="H158" s="157">
        <v>4.7240000000000002</v>
      </c>
      <c r="L158" s="154"/>
      <c r="M158" s="158"/>
      <c r="T158" s="159"/>
      <c r="AT158" s="155" t="s">
        <v>171</v>
      </c>
      <c r="AU158" s="155" t="s">
        <v>81</v>
      </c>
      <c r="AV158" s="13" t="s">
        <v>81</v>
      </c>
      <c r="AW158" s="13" t="s">
        <v>29</v>
      </c>
      <c r="AX158" s="13" t="s">
        <v>72</v>
      </c>
      <c r="AY158" s="155" t="s">
        <v>160</v>
      </c>
    </row>
    <row r="159" spans="2:65" s="14" customFormat="1">
      <c r="B159" s="160"/>
      <c r="D159" s="149" t="s">
        <v>171</v>
      </c>
      <c r="E159" s="161" t="s">
        <v>1</v>
      </c>
      <c r="F159" s="162" t="s">
        <v>176</v>
      </c>
      <c r="H159" s="163">
        <v>4.7240000000000002</v>
      </c>
      <c r="L159" s="160"/>
      <c r="M159" s="164"/>
      <c r="T159" s="165"/>
      <c r="AT159" s="161" t="s">
        <v>171</v>
      </c>
      <c r="AU159" s="161" t="s">
        <v>81</v>
      </c>
      <c r="AV159" s="14" t="s">
        <v>167</v>
      </c>
      <c r="AW159" s="14" t="s">
        <v>29</v>
      </c>
      <c r="AX159" s="14" t="s">
        <v>79</v>
      </c>
      <c r="AY159" s="161" t="s">
        <v>160</v>
      </c>
    </row>
    <row r="160" spans="2:65" s="1" customFormat="1" ht="33" customHeight="1">
      <c r="B160" s="132"/>
      <c r="C160" s="133" t="s">
        <v>167</v>
      </c>
      <c r="D160" s="133" t="s">
        <v>162</v>
      </c>
      <c r="E160" s="134" t="s">
        <v>190</v>
      </c>
      <c r="F160" s="135" t="s">
        <v>191</v>
      </c>
      <c r="G160" s="136" t="s">
        <v>179</v>
      </c>
      <c r="H160" s="137">
        <v>33.445</v>
      </c>
      <c r="I160" s="138">
        <v>0</v>
      </c>
      <c r="J160" s="138">
        <f>ROUND(I160*H160,2)</f>
        <v>0</v>
      </c>
      <c r="K160" s="135" t="s">
        <v>166</v>
      </c>
      <c r="L160" s="29"/>
      <c r="M160" s="139" t="s">
        <v>1</v>
      </c>
      <c r="N160" s="140" t="s">
        <v>37</v>
      </c>
      <c r="O160" s="141">
        <v>0.41399999999999998</v>
      </c>
      <c r="P160" s="141">
        <f>O160*H160</f>
        <v>13.84623</v>
      </c>
      <c r="Q160" s="141">
        <v>0</v>
      </c>
      <c r="R160" s="141">
        <f>Q160*H160</f>
        <v>0</v>
      </c>
      <c r="S160" s="141">
        <v>0</v>
      </c>
      <c r="T160" s="142">
        <f>S160*H160</f>
        <v>0</v>
      </c>
      <c r="AR160" s="143" t="s">
        <v>167</v>
      </c>
      <c r="AT160" s="143" t="s">
        <v>162</v>
      </c>
      <c r="AU160" s="143" t="s">
        <v>81</v>
      </c>
      <c r="AY160" s="17" t="s">
        <v>160</v>
      </c>
      <c r="BE160" s="144">
        <f>IF(N160="základní",J160,0)</f>
        <v>0</v>
      </c>
      <c r="BF160" s="144">
        <f>IF(N160="snížená",J160,0)</f>
        <v>0</v>
      </c>
      <c r="BG160" s="144">
        <f>IF(N160="zákl. přenesená",J160,0)</f>
        <v>0</v>
      </c>
      <c r="BH160" s="144">
        <f>IF(N160="sníž. přenesená",J160,0)</f>
        <v>0</v>
      </c>
      <c r="BI160" s="144">
        <f>IF(N160="nulová",J160,0)</f>
        <v>0</v>
      </c>
      <c r="BJ160" s="17" t="s">
        <v>79</v>
      </c>
      <c r="BK160" s="144">
        <f>ROUND(I160*H160,2)</f>
        <v>0</v>
      </c>
      <c r="BL160" s="17" t="s">
        <v>167</v>
      </c>
      <c r="BM160" s="143" t="s">
        <v>192</v>
      </c>
    </row>
    <row r="161" spans="2:65" s="1" customFormat="1">
      <c r="B161" s="29"/>
      <c r="D161" s="145" t="s">
        <v>169</v>
      </c>
      <c r="F161" s="146" t="s">
        <v>193</v>
      </c>
      <c r="L161" s="29"/>
      <c r="M161" s="147"/>
      <c r="T161" s="52"/>
      <c r="AT161" s="17" t="s">
        <v>169</v>
      </c>
      <c r="AU161" s="17" t="s">
        <v>81</v>
      </c>
    </row>
    <row r="162" spans="2:65" s="12" customFormat="1" ht="22.5">
      <c r="B162" s="148"/>
      <c r="D162" s="149" t="s">
        <v>171</v>
      </c>
      <c r="E162" s="150" t="s">
        <v>1</v>
      </c>
      <c r="F162" s="151" t="s">
        <v>172</v>
      </c>
      <c r="H162" s="150" t="s">
        <v>1</v>
      </c>
      <c r="L162" s="148"/>
      <c r="M162" s="152"/>
      <c r="T162" s="153"/>
      <c r="AT162" s="150" t="s">
        <v>171</v>
      </c>
      <c r="AU162" s="150" t="s">
        <v>81</v>
      </c>
      <c r="AV162" s="12" t="s">
        <v>79</v>
      </c>
      <c r="AW162" s="12" t="s">
        <v>29</v>
      </c>
      <c r="AX162" s="12" t="s">
        <v>72</v>
      </c>
      <c r="AY162" s="150" t="s">
        <v>160</v>
      </c>
    </row>
    <row r="163" spans="2:65" s="12" customFormat="1">
      <c r="B163" s="148"/>
      <c r="D163" s="149" t="s">
        <v>171</v>
      </c>
      <c r="E163" s="150" t="s">
        <v>1</v>
      </c>
      <c r="F163" s="151" t="s">
        <v>173</v>
      </c>
      <c r="H163" s="150" t="s">
        <v>1</v>
      </c>
      <c r="L163" s="148"/>
      <c r="M163" s="152"/>
      <c r="T163" s="153"/>
      <c r="AT163" s="150" t="s">
        <v>171</v>
      </c>
      <c r="AU163" s="150" t="s">
        <v>81</v>
      </c>
      <c r="AV163" s="12" t="s">
        <v>79</v>
      </c>
      <c r="AW163" s="12" t="s">
        <v>29</v>
      </c>
      <c r="AX163" s="12" t="s">
        <v>72</v>
      </c>
      <c r="AY163" s="150" t="s">
        <v>160</v>
      </c>
    </row>
    <row r="164" spans="2:65" s="12" customFormat="1">
      <c r="B164" s="148"/>
      <c r="D164" s="149" t="s">
        <v>171</v>
      </c>
      <c r="E164" s="150" t="s">
        <v>1</v>
      </c>
      <c r="F164" s="151" t="s">
        <v>174</v>
      </c>
      <c r="H164" s="150" t="s">
        <v>1</v>
      </c>
      <c r="L164" s="148"/>
      <c r="M164" s="152"/>
      <c r="T164" s="153"/>
      <c r="AT164" s="150" t="s">
        <v>171</v>
      </c>
      <c r="AU164" s="150" t="s">
        <v>81</v>
      </c>
      <c r="AV164" s="12" t="s">
        <v>79</v>
      </c>
      <c r="AW164" s="12" t="s">
        <v>29</v>
      </c>
      <c r="AX164" s="12" t="s">
        <v>72</v>
      </c>
      <c r="AY164" s="150" t="s">
        <v>160</v>
      </c>
    </row>
    <row r="165" spans="2:65" s="12" customFormat="1" ht="22.5">
      <c r="B165" s="148"/>
      <c r="D165" s="149" t="s">
        <v>171</v>
      </c>
      <c r="E165" s="150" t="s">
        <v>1</v>
      </c>
      <c r="F165" s="151" t="s">
        <v>194</v>
      </c>
      <c r="H165" s="150" t="s">
        <v>1</v>
      </c>
      <c r="L165" s="148"/>
      <c r="M165" s="152"/>
      <c r="T165" s="153"/>
      <c r="AT165" s="150" t="s">
        <v>171</v>
      </c>
      <c r="AU165" s="150" t="s">
        <v>81</v>
      </c>
      <c r="AV165" s="12" t="s">
        <v>79</v>
      </c>
      <c r="AW165" s="12" t="s">
        <v>29</v>
      </c>
      <c r="AX165" s="12" t="s">
        <v>72</v>
      </c>
      <c r="AY165" s="150" t="s">
        <v>160</v>
      </c>
    </row>
    <row r="166" spans="2:65" s="13" customFormat="1">
      <c r="B166" s="154"/>
      <c r="D166" s="149" t="s">
        <v>171</v>
      </c>
      <c r="E166" s="155" t="s">
        <v>1</v>
      </c>
      <c r="F166" s="156" t="s">
        <v>195</v>
      </c>
      <c r="H166" s="157">
        <v>33.445</v>
      </c>
      <c r="L166" s="154"/>
      <c r="M166" s="158"/>
      <c r="T166" s="159"/>
      <c r="AT166" s="155" t="s">
        <v>171</v>
      </c>
      <c r="AU166" s="155" t="s">
        <v>81</v>
      </c>
      <c r="AV166" s="13" t="s">
        <v>81</v>
      </c>
      <c r="AW166" s="13" t="s">
        <v>29</v>
      </c>
      <c r="AX166" s="13" t="s">
        <v>72</v>
      </c>
      <c r="AY166" s="155" t="s">
        <v>160</v>
      </c>
    </row>
    <row r="167" spans="2:65" s="14" customFormat="1">
      <c r="B167" s="160"/>
      <c r="D167" s="149" t="s">
        <v>171</v>
      </c>
      <c r="E167" s="161" t="s">
        <v>1</v>
      </c>
      <c r="F167" s="162" t="s">
        <v>176</v>
      </c>
      <c r="H167" s="163">
        <v>33.445</v>
      </c>
      <c r="L167" s="160"/>
      <c r="M167" s="164"/>
      <c r="T167" s="165"/>
      <c r="AT167" s="161" t="s">
        <v>171</v>
      </c>
      <c r="AU167" s="161" t="s">
        <v>81</v>
      </c>
      <c r="AV167" s="14" t="s">
        <v>167</v>
      </c>
      <c r="AW167" s="14" t="s">
        <v>29</v>
      </c>
      <c r="AX167" s="14" t="s">
        <v>79</v>
      </c>
      <c r="AY167" s="161" t="s">
        <v>160</v>
      </c>
    </row>
    <row r="168" spans="2:65" s="1" customFormat="1" ht="33" customHeight="1">
      <c r="B168" s="132"/>
      <c r="C168" s="133" t="s">
        <v>196</v>
      </c>
      <c r="D168" s="133" t="s">
        <v>162</v>
      </c>
      <c r="E168" s="134" t="s">
        <v>197</v>
      </c>
      <c r="F168" s="135" t="s">
        <v>198</v>
      </c>
      <c r="G168" s="136" t="s">
        <v>179</v>
      </c>
      <c r="H168" s="137">
        <v>23.411999999999999</v>
      </c>
      <c r="I168" s="138">
        <v>0</v>
      </c>
      <c r="J168" s="138">
        <f>ROUND(I168*H168,2)</f>
        <v>0</v>
      </c>
      <c r="K168" s="135" t="s">
        <v>166</v>
      </c>
      <c r="L168" s="29"/>
      <c r="M168" s="139" t="s">
        <v>1</v>
      </c>
      <c r="N168" s="140" t="s">
        <v>37</v>
      </c>
      <c r="O168" s="141">
        <v>0.56299999999999994</v>
      </c>
      <c r="P168" s="141">
        <f>O168*H168</f>
        <v>13.180955999999998</v>
      </c>
      <c r="Q168" s="141">
        <v>0</v>
      </c>
      <c r="R168" s="141">
        <f>Q168*H168</f>
        <v>0</v>
      </c>
      <c r="S168" s="141">
        <v>0</v>
      </c>
      <c r="T168" s="142">
        <f>S168*H168</f>
        <v>0</v>
      </c>
      <c r="AR168" s="143" t="s">
        <v>167</v>
      </c>
      <c r="AT168" s="143" t="s">
        <v>162</v>
      </c>
      <c r="AU168" s="143" t="s">
        <v>81</v>
      </c>
      <c r="AY168" s="17" t="s">
        <v>160</v>
      </c>
      <c r="BE168" s="144">
        <f>IF(N168="základní",J168,0)</f>
        <v>0</v>
      </c>
      <c r="BF168" s="144">
        <f>IF(N168="snížená",J168,0)</f>
        <v>0</v>
      </c>
      <c r="BG168" s="144">
        <f>IF(N168="zákl. přenesená",J168,0)</f>
        <v>0</v>
      </c>
      <c r="BH168" s="144">
        <f>IF(N168="sníž. přenesená",J168,0)</f>
        <v>0</v>
      </c>
      <c r="BI168" s="144">
        <f>IF(N168="nulová",J168,0)</f>
        <v>0</v>
      </c>
      <c r="BJ168" s="17" t="s">
        <v>79</v>
      </c>
      <c r="BK168" s="144">
        <f>ROUND(I168*H168,2)</f>
        <v>0</v>
      </c>
      <c r="BL168" s="17" t="s">
        <v>167</v>
      </c>
      <c r="BM168" s="143" t="s">
        <v>199</v>
      </c>
    </row>
    <row r="169" spans="2:65" s="1" customFormat="1">
      <c r="B169" s="29"/>
      <c r="D169" s="145" t="s">
        <v>169</v>
      </c>
      <c r="F169" s="146" t="s">
        <v>200</v>
      </c>
      <c r="L169" s="29"/>
      <c r="M169" s="147"/>
      <c r="T169" s="52"/>
      <c r="AT169" s="17" t="s">
        <v>169</v>
      </c>
      <c r="AU169" s="17" t="s">
        <v>81</v>
      </c>
    </row>
    <row r="170" spans="2:65" s="12" customFormat="1" ht="22.5">
      <c r="B170" s="148"/>
      <c r="D170" s="149" t="s">
        <v>171</v>
      </c>
      <c r="E170" s="150" t="s">
        <v>1</v>
      </c>
      <c r="F170" s="151" t="s">
        <v>172</v>
      </c>
      <c r="H170" s="150" t="s">
        <v>1</v>
      </c>
      <c r="L170" s="148"/>
      <c r="M170" s="152"/>
      <c r="T170" s="153"/>
      <c r="AT170" s="150" t="s">
        <v>171</v>
      </c>
      <c r="AU170" s="150" t="s">
        <v>81</v>
      </c>
      <c r="AV170" s="12" t="s">
        <v>79</v>
      </c>
      <c r="AW170" s="12" t="s">
        <v>29</v>
      </c>
      <c r="AX170" s="12" t="s">
        <v>72</v>
      </c>
      <c r="AY170" s="150" t="s">
        <v>160</v>
      </c>
    </row>
    <row r="171" spans="2:65" s="12" customFormat="1">
      <c r="B171" s="148"/>
      <c r="D171" s="149" t="s">
        <v>171</v>
      </c>
      <c r="E171" s="150" t="s">
        <v>1</v>
      </c>
      <c r="F171" s="151" t="s">
        <v>173</v>
      </c>
      <c r="H171" s="150" t="s">
        <v>1</v>
      </c>
      <c r="L171" s="148"/>
      <c r="M171" s="152"/>
      <c r="T171" s="153"/>
      <c r="AT171" s="150" t="s">
        <v>171</v>
      </c>
      <c r="AU171" s="150" t="s">
        <v>81</v>
      </c>
      <c r="AV171" s="12" t="s">
        <v>79</v>
      </c>
      <c r="AW171" s="12" t="s">
        <v>29</v>
      </c>
      <c r="AX171" s="12" t="s">
        <v>72</v>
      </c>
      <c r="AY171" s="150" t="s">
        <v>160</v>
      </c>
    </row>
    <row r="172" spans="2:65" s="12" customFormat="1">
      <c r="B172" s="148"/>
      <c r="D172" s="149" t="s">
        <v>171</v>
      </c>
      <c r="E172" s="150" t="s">
        <v>1</v>
      </c>
      <c r="F172" s="151" t="s">
        <v>174</v>
      </c>
      <c r="H172" s="150" t="s">
        <v>1</v>
      </c>
      <c r="L172" s="148"/>
      <c r="M172" s="152"/>
      <c r="T172" s="153"/>
      <c r="AT172" s="150" t="s">
        <v>171</v>
      </c>
      <c r="AU172" s="150" t="s">
        <v>81</v>
      </c>
      <c r="AV172" s="12" t="s">
        <v>79</v>
      </c>
      <c r="AW172" s="12" t="s">
        <v>29</v>
      </c>
      <c r="AX172" s="12" t="s">
        <v>72</v>
      </c>
      <c r="AY172" s="150" t="s">
        <v>160</v>
      </c>
    </row>
    <row r="173" spans="2:65" s="12" customFormat="1" ht="22.5">
      <c r="B173" s="148"/>
      <c r="D173" s="149" t="s">
        <v>171</v>
      </c>
      <c r="E173" s="150" t="s">
        <v>1</v>
      </c>
      <c r="F173" s="151" t="s">
        <v>194</v>
      </c>
      <c r="H173" s="150" t="s">
        <v>1</v>
      </c>
      <c r="L173" s="148"/>
      <c r="M173" s="152"/>
      <c r="T173" s="153"/>
      <c r="AT173" s="150" t="s">
        <v>171</v>
      </c>
      <c r="AU173" s="150" t="s">
        <v>81</v>
      </c>
      <c r="AV173" s="12" t="s">
        <v>79</v>
      </c>
      <c r="AW173" s="12" t="s">
        <v>29</v>
      </c>
      <c r="AX173" s="12" t="s">
        <v>72</v>
      </c>
      <c r="AY173" s="150" t="s">
        <v>160</v>
      </c>
    </row>
    <row r="174" spans="2:65" s="13" customFormat="1">
      <c r="B174" s="154"/>
      <c r="D174" s="149" t="s">
        <v>171</v>
      </c>
      <c r="E174" s="155" t="s">
        <v>1</v>
      </c>
      <c r="F174" s="156" t="s">
        <v>201</v>
      </c>
      <c r="H174" s="157">
        <v>23.411999999999999</v>
      </c>
      <c r="L174" s="154"/>
      <c r="M174" s="158"/>
      <c r="T174" s="159"/>
      <c r="AT174" s="155" t="s">
        <v>171</v>
      </c>
      <c r="AU174" s="155" t="s">
        <v>81</v>
      </c>
      <c r="AV174" s="13" t="s">
        <v>81</v>
      </c>
      <c r="AW174" s="13" t="s">
        <v>29</v>
      </c>
      <c r="AX174" s="13" t="s">
        <v>72</v>
      </c>
      <c r="AY174" s="155" t="s">
        <v>160</v>
      </c>
    </row>
    <row r="175" spans="2:65" s="14" customFormat="1">
      <c r="B175" s="160"/>
      <c r="D175" s="149" t="s">
        <v>171</v>
      </c>
      <c r="E175" s="161" t="s">
        <v>1</v>
      </c>
      <c r="F175" s="162" t="s">
        <v>176</v>
      </c>
      <c r="H175" s="163">
        <v>23.411999999999999</v>
      </c>
      <c r="L175" s="160"/>
      <c r="M175" s="164"/>
      <c r="T175" s="165"/>
      <c r="AT175" s="161" t="s">
        <v>171</v>
      </c>
      <c r="AU175" s="161" t="s">
        <v>81</v>
      </c>
      <c r="AV175" s="14" t="s">
        <v>167</v>
      </c>
      <c r="AW175" s="14" t="s">
        <v>29</v>
      </c>
      <c r="AX175" s="14" t="s">
        <v>79</v>
      </c>
      <c r="AY175" s="161" t="s">
        <v>160</v>
      </c>
    </row>
    <row r="176" spans="2:65" s="1" customFormat="1" ht="33" customHeight="1">
      <c r="B176" s="132"/>
      <c r="C176" s="133" t="s">
        <v>202</v>
      </c>
      <c r="D176" s="133" t="s">
        <v>162</v>
      </c>
      <c r="E176" s="134" t="s">
        <v>203</v>
      </c>
      <c r="F176" s="135" t="s">
        <v>204</v>
      </c>
      <c r="G176" s="136" t="s">
        <v>179</v>
      </c>
      <c r="H176" s="137">
        <v>6.6890000000000001</v>
      </c>
      <c r="I176" s="138">
        <v>0</v>
      </c>
      <c r="J176" s="138">
        <f>ROUND(I176*H176,2)</f>
        <v>0</v>
      </c>
      <c r="K176" s="135" t="s">
        <v>166</v>
      </c>
      <c r="L176" s="29"/>
      <c r="M176" s="139" t="s">
        <v>1</v>
      </c>
      <c r="N176" s="140" t="s">
        <v>37</v>
      </c>
      <c r="O176" s="141">
        <v>0.96</v>
      </c>
      <c r="P176" s="141">
        <f>O176*H176</f>
        <v>6.4214399999999996</v>
      </c>
      <c r="Q176" s="141">
        <v>0</v>
      </c>
      <c r="R176" s="141">
        <f>Q176*H176</f>
        <v>0</v>
      </c>
      <c r="S176" s="141">
        <v>0</v>
      </c>
      <c r="T176" s="142">
        <f>S176*H176</f>
        <v>0</v>
      </c>
      <c r="AR176" s="143" t="s">
        <v>167</v>
      </c>
      <c r="AT176" s="143" t="s">
        <v>162</v>
      </c>
      <c r="AU176" s="143" t="s">
        <v>81</v>
      </c>
      <c r="AY176" s="17" t="s">
        <v>160</v>
      </c>
      <c r="BE176" s="144">
        <f>IF(N176="základní",J176,0)</f>
        <v>0</v>
      </c>
      <c r="BF176" s="144">
        <f>IF(N176="snížená",J176,0)</f>
        <v>0</v>
      </c>
      <c r="BG176" s="144">
        <f>IF(N176="zákl. přenesená",J176,0)</f>
        <v>0</v>
      </c>
      <c r="BH176" s="144">
        <f>IF(N176="sníž. přenesená",J176,0)</f>
        <v>0</v>
      </c>
      <c r="BI176" s="144">
        <f>IF(N176="nulová",J176,0)</f>
        <v>0</v>
      </c>
      <c r="BJ176" s="17" t="s">
        <v>79</v>
      </c>
      <c r="BK176" s="144">
        <f>ROUND(I176*H176,2)</f>
        <v>0</v>
      </c>
      <c r="BL176" s="17" t="s">
        <v>167</v>
      </c>
      <c r="BM176" s="143" t="s">
        <v>205</v>
      </c>
    </row>
    <row r="177" spans="2:65" s="1" customFormat="1">
      <c r="B177" s="29"/>
      <c r="D177" s="145" t="s">
        <v>169</v>
      </c>
      <c r="F177" s="146" t="s">
        <v>206</v>
      </c>
      <c r="L177" s="29"/>
      <c r="M177" s="147"/>
      <c r="T177" s="52"/>
      <c r="AT177" s="17" t="s">
        <v>169</v>
      </c>
      <c r="AU177" s="17" t="s">
        <v>81</v>
      </c>
    </row>
    <row r="178" spans="2:65" s="12" customFormat="1" ht="22.5">
      <c r="B178" s="148"/>
      <c r="D178" s="149" t="s">
        <v>171</v>
      </c>
      <c r="E178" s="150" t="s">
        <v>1</v>
      </c>
      <c r="F178" s="151" t="s">
        <v>172</v>
      </c>
      <c r="H178" s="150" t="s">
        <v>1</v>
      </c>
      <c r="L178" s="148"/>
      <c r="M178" s="152"/>
      <c r="T178" s="153"/>
      <c r="AT178" s="150" t="s">
        <v>171</v>
      </c>
      <c r="AU178" s="150" t="s">
        <v>81</v>
      </c>
      <c r="AV178" s="12" t="s">
        <v>79</v>
      </c>
      <c r="AW178" s="12" t="s">
        <v>29</v>
      </c>
      <c r="AX178" s="12" t="s">
        <v>72</v>
      </c>
      <c r="AY178" s="150" t="s">
        <v>160</v>
      </c>
    </row>
    <row r="179" spans="2:65" s="12" customFormat="1">
      <c r="B179" s="148"/>
      <c r="D179" s="149" t="s">
        <v>171</v>
      </c>
      <c r="E179" s="150" t="s">
        <v>1</v>
      </c>
      <c r="F179" s="151" t="s">
        <v>173</v>
      </c>
      <c r="H179" s="150" t="s">
        <v>1</v>
      </c>
      <c r="L179" s="148"/>
      <c r="M179" s="152"/>
      <c r="T179" s="153"/>
      <c r="AT179" s="150" t="s">
        <v>171</v>
      </c>
      <c r="AU179" s="150" t="s">
        <v>81</v>
      </c>
      <c r="AV179" s="12" t="s">
        <v>79</v>
      </c>
      <c r="AW179" s="12" t="s">
        <v>29</v>
      </c>
      <c r="AX179" s="12" t="s">
        <v>72</v>
      </c>
      <c r="AY179" s="150" t="s">
        <v>160</v>
      </c>
    </row>
    <row r="180" spans="2:65" s="12" customFormat="1">
      <c r="B180" s="148"/>
      <c r="D180" s="149" t="s">
        <v>171</v>
      </c>
      <c r="E180" s="150" t="s">
        <v>1</v>
      </c>
      <c r="F180" s="151" t="s">
        <v>174</v>
      </c>
      <c r="H180" s="150" t="s">
        <v>1</v>
      </c>
      <c r="L180" s="148"/>
      <c r="M180" s="152"/>
      <c r="T180" s="153"/>
      <c r="AT180" s="150" t="s">
        <v>171</v>
      </c>
      <c r="AU180" s="150" t="s">
        <v>81</v>
      </c>
      <c r="AV180" s="12" t="s">
        <v>79</v>
      </c>
      <c r="AW180" s="12" t="s">
        <v>29</v>
      </c>
      <c r="AX180" s="12" t="s">
        <v>72</v>
      </c>
      <c r="AY180" s="150" t="s">
        <v>160</v>
      </c>
    </row>
    <row r="181" spans="2:65" s="12" customFormat="1" ht="22.5">
      <c r="B181" s="148"/>
      <c r="D181" s="149" t="s">
        <v>171</v>
      </c>
      <c r="E181" s="150" t="s">
        <v>1</v>
      </c>
      <c r="F181" s="151" t="s">
        <v>194</v>
      </c>
      <c r="H181" s="150" t="s">
        <v>1</v>
      </c>
      <c r="L181" s="148"/>
      <c r="M181" s="152"/>
      <c r="T181" s="153"/>
      <c r="AT181" s="150" t="s">
        <v>171</v>
      </c>
      <c r="AU181" s="150" t="s">
        <v>81</v>
      </c>
      <c r="AV181" s="12" t="s">
        <v>79</v>
      </c>
      <c r="AW181" s="12" t="s">
        <v>29</v>
      </c>
      <c r="AX181" s="12" t="s">
        <v>72</v>
      </c>
      <c r="AY181" s="150" t="s">
        <v>160</v>
      </c>
    </row>
    <row r="182" spans="2:65" s="13" customFormat="1">
      <c r="B182" s="154"/>
      <c r="D182" s="149" t="s">
        <v>171</v>
      </c>
      <c r="E182" s="155" t="s">
        <v>1</v>
      </c>
      <c r="F182" s="156" t="s">
        <v>207</v>
      </c>
      <c r="H182" s="157">
        <v>6.6890000000000001</v>
      </c>
      <c r="L182" s="154"/>
      <c r="M182" s="158"/>
      <c r="T182" s="159"/>
      <c r="AT182" s="155" t="s">
        <v>171</v>
      </c>
      <c r="AU182" s="155" t="s">
        <v>81</v>
      </c>
      <c r="AV182" s="13" t="s">
        <v>81</v>
      </c>
      <c r="AW182" s="13" t="s">
        <v>29</v>
      </c>
      <c r="AX182" s="13" t="s">
        <v>72</v>
      </c>
      <c r="AY182" s="155" t="s">
        <v>160</v>
      </c>
    </row>
    <row r="183" spans="2:65" s="14" customFormat="1">
      <c r="B183" s="160"/>
      <c r="D183" s="149" t="s">
        <v>171</v>
      </c>
      <c r="E183" s="161" t="s">
        <v>1</v>
      </c>
      <c r="F183" s="162" t="s">
        <v>176</v>
      </c>
      <c r="H183" s="163">
        <v>6.6890000000000001</v>
      </c>
      <c r="L183" s="160"/>
      <c r="M183" s="164"/>
      <c r="T183" s="165"/>
      <c r="AT183" s="161" t="s">
        <v>171</v>
      </c>
      <c r="AU183" s="161" t="s">
        <v>81</v>
      </c>
      <c r="AV183" s="14" t="s">
        <v>167</v>
      </c>
      <c r="AW183" s="14" t="s">
        <v>29</v>
      </c>
      <c r="AX183" s="14" t="s">
        <v>79</v>
      </c>
      <c r="AY183" s="161" t="s">
        <v>160</v>
      </c>
    </row>
    <row r="184" spans="2:65" s="1" customFormat="1" ht="33" customHeight="1">
      <c r="B184" s="132"/>
      <c r="C184" s="133" t="s">
        <v>208</v>
      </c>
      <c r="D184" s="133" t="s">
        <v>162</v>
      </c>
      <c r="E184" s="134" t="s">
        <v>209</v>
      </c>
      <c r="F184" s="135" t="s">
        <v>210</v>
      </c>
      <c r="G184" s="136" t="s">
        <v>179</v>
      </c>
      <c r="H184" s="137">
        <v>3.3450000000000002</v>
      </c>
      <c r="I184" s="138">
        <v>0</v>
      </c>
      <c r="J184" s="138">
        <f>ROUND(I184*H184,2)</f>
        <v>0</v>
      </c>
      <c r="K184" s="135" t="s">
        <v>166</v>
      </c>
      <c r="L184" s="29"/>
      <c r="M184" s="139" t="s">
        <v>1</v>
      </c>
      <c r="N184" s="140" t="s">
        <v>37</v>
      </c>
      <c r="O184" s="141">
        <v>1.2330000000000001</v>
      </c>
      <c r="P184" s="141">
        <f>O184*H184</f>
        <v>4.1243850000000002</v>
      </c>
      <c r="Q184" s="141">
        <v>0</v>
      </c>
      <c r="R184" s="141">
        <f>Q184*H184</f>
        <v>0</v>
      </c>
      <c r="S184" s="141">
        <v>0</v>
      </c>
      <c r="T184" s="142">
        <f>S184*H184</f>
        <v>0</v>
      </c>
      <c r="AR184" s="143" t="s">
        <v>167</v>
      </c>
      <c r="AT184" s="143" t="s">
        <v>162</v>
      </c>
      <c r="AU184" s="143" t="s">
        <v>81</v>
      </c>
      <c r="AY184" s="17" t="s">
        <v>160</v>
      </c>
      <c r="BE184" s="144">
        <f>IF(N184="základní",J184,0)</f>
        <v>0</v>
      </c>
      <c r="BF184" s="144">
        <f>IF(N184="snížená",J184,0)</f>
        <v>0</v>
      </c>
      <c r="BG184" s="144">
        <f>IF(N184="zákl. přenesená",J184,0)</f>
        <v>0</v>
      </c>
      <c r="BH184" s="144">
        <f>IF(N184="sníž. přenesená",J184,0)</f>
        <v>0</v>
      </c>
      <c r="BI184" s="144">
        <f>IF(N184="nulová",J184,0)</f>
        <v>0</v>
      </c>
      <c r="BJ184" s="17" t="s">
        <v>79</v>
      </c>
      <c r="BK184" s="144">
        <f>ROUND(I184*H184,2)</f>
        <v>0</v>
      </c>
      <c r="BL184" s="17" t="s">
        <v>167</v>
      </c>
      <c r="BM184" s="143" t="s">
        <v>211</v>
      </c>
    </row>
    <row r="185" spans="2:65" s="1" customFormat="1">
      <c r="B185" s="29"/>
      <c r="D185" s="145" t="s">
        <v>169</v>
      </c>
      <c r="F185" s="146" t="s">
        <v>212</v>
      </c>
      <c r="L185" s="29"/>
      <c r="M185" s="147"/>
      <c r="T185" s="52"/>
      <c r="AT185" s="17" t="s">
        <v>169</v>
      </c>
      <c r="AU185" s="17" t="s">
        <v>81</v>
      </c>
    </row>
    <row r="186" spans="2:65" s="12" customFormat="1" ht="22.5">
      <c r="B186" s="148"/>
      <c r="D186" s="149" t="s">
        <v>171</v>
      </c>
      <c r="E186" s="150" t="s">
        <v>1</v>
      </c>
      <c r="F186" s="151" t="s">
        <v>172</v>
      </c>
      <c r="H186" s="150" t="s">
        <v>1</v>
      </c>
      <c r="L186" s="148"/>
      <c r="M186" s="152"/>
      <c r="T186" s="153"/>
      <c r="AT186" s="150" t="s">
        <v>171</v>
      </c>
      <c r="AU186" s="150" t="s">
        <v>81</v>
      </c>
      <c r="AV186" s="12" t="s">
        <v>79</v>
      </c>
      <c r="AW186" s="12" t="s">
        <v>29</v>
      </c>
      <c r="AX186" s="12" t="s">
        <v>72</v>
      </c>
      <c r="AY186" s="150" t="s">
        <v>160</v>
      </c>
    </row>
    <row r="187" spans="2:65" s="12" customFormat="1">
      <c r="B187" s="148"/>
      <c r="D187" s="149" t="s">
        <v>171</v>
      </c>
      <c r="E187" s="150" t="s">
        <v>1</v>
      </c>
      <c r="F187" s="151" t="s">
        <v>173</v>
      </c>
      <c r="H187" s="150" t="s">
        <v>1</v>
      </c>
      <c r="L187" s="148"/>
      <c r="M187" s="152"/>
      <c r="T187" s="153"/>
      <c r="AT187" s="150" t="s">
        <v>171</v>
      </c>
      <c r="AU187" s="150" t="s">
        <v>81</v>
      </c>
      <c r="AV187" s="12" t="s">
        <v>79</v>
      </c>
      <c r="AW187" s="12" t="s">
        <v>29</v>
      </c>
      <c r="AX187" s="12" t="s">
        <v>72</v>
      </c>
      <c r="AY187" s="150" t="s">
        <v>160</v>
      </c>
    </row>
    <row r="188" spans="2:65" s="12" customFormat="1">
      <c r="B188" s="148"/>
      <c r="D188" s="149" t="s">
        <v>171</v>
      </c>
      <c r="E188" s="150" t="s">
        <v>1</v>
      </c>
      <c r="F188" s="151" t="s">
        <v>174</v>
      </c>
      <c r="H188" s="150" t="s">
        <v>1</v>
      </c>
      <c r="L188" s="148"/>
      <c r="M188" s="152"/>
      <c r="T188" s="153"/>
      <c r="AT188" s="150" t="s">
        <v>171</v>
      </c>
      <c r="AU188" s="150" t="s">
        <v>81</v>
      </c>
      <c r="AV188" s="12" t="s">
        <v>79</v>
      </c>
      <c r="AW188" s="12" t="s">
        <v>29</v>
      </c>
      <c r="AX188" s="12" t="s">
        <v>72</v>
      </c>
      <c r="AY188" s="150" t="s">
        <v>160</v>
      </c>
    </row>
    <row r="189" spans="2:65" s="12" customFormat="1" ht="22.5">
      <c r="B189" s="148"/>
      <c r="D189" s="149" t="s">
        <v>171</v>
      </c>
      <c r="E189" s="150" t="s">
        <v>1</v>
      </c>
      <c r="F189" s="151" t="s">
        <v>194</v>
      </c>
      <c r="H189" s="150" t="s">
        <v>1</v>
      </c>
      <c r="L189" s="148"/>
      <c r="M189" s="152"/>
      <c r="T189" s="153"/>
      <c r="AT189" s="150" t="s">
        <v>171</v>
      </c>
      <c r="AU189" s="150" t="s">
        <v>81</v>
      </c>
      <c r="AV189" s="12" t="s">
        <v>79</v>
      </c>
      <c r="AW189" s="12" t="s">
        <v>29</v>
      </c>
      <c r="AX189" s="12" t="s">
        <v>72</v>
      </c>
      <c r="AY189" s="150" t="s">
        <v>160</v>
      </c>
    </row>
    <row r="190" spans="2:65" s="13" customFormat="1">
      <c r="B190" s="154"/>
      <c r="D190" s="149" t="s">
        <v>171</v>
      </c>
      <c r="E190" s="155" t="s">
        <v>1</v>
      </c>
      <c r="F190" s="156" t="s">
        <v>213</v>
      </c>
      <c r="H190" s="157">
        <v>3.3450000000000002</v>
      </c>
      <c r="L190" s="154"/>
      <c r="M190" s="158"/>
      <c r="T190" s="159"/>
      <c r="AT190" s="155" t="s">
        <v>171</v>
      </c>
      <c r="AU190" s="155" t="s">
        <v>81</v>
      </c>
      <c r="AV190" s="13" t="s">
        <v>81</v>
      </c>
      <c r="AW190" s="13" t="s">
        <v>29</v>
      </c>
      <c r="AX190" s="13" t="s">
        <v>72</v>
      </c>
      <c r="AY190" s="155" t="s">
        <v>160</v>
      </c>
    </row>
    <row r="191" spans="2:65" s="14" customFormat="1">
      <c r="B191" s="160"/>
      <c r="D191" s="149" t="s">
        <v>171</v>
      </c>
      <c r="E191" s="161" t="s">
        <v>1</v>
      </c>
      <c r="F191" s="162" t="s">
        <v>176</v>
      </c>
      <c r="H191" s="163">
        <v>3.3450000000000002</v>
      </c>
      <c r="L191" s="160"/>
      <c r="M191" s="164"/>
      <c r="T191" s="165"/>
      <c r="AT191" s="161" t="s">
        <v>171</v>
      </c>
      <c r="AU191" s="161" t="s">
        <v>81</v>
      </c>
      <c r="AV191" s="14" t="s">
        <v>167</v>
      </c>
      <c r="AW191" s="14" t="s">
        <v>29</v>
      </c>
      <c r="AX191" s="14" t="s">
        <v>79</v>
      </c>
      <c r="AY191" s="161" t="s">
        <v>160</v>
      </c>
    </row>
    <row r="192" spans="2:65" s="1" customFormat="1" ht="37.9" customHeight="1">
      <c r="B192" s="132"/>
      <c r="C192" s="133" t="s">
        <v>214</v>
      </c>
      <c r="D192" s="133" t="s">
        <v>162</v>
      </c>
      <c r="E192" s="134" t="s">
        <v>215</v>
      </c>
      <c r="F192" s="135" t="s">
        <v>216</v>
      </c>
      <c r="G192" s="136" t="s">
        <v>179</v>
      </c>
      <c r="H192" s="137">
        <v>4.6440000000000001</v>
      </c>
      <c r="I192" s="138">
        <v>0</v>
      </c>
      <c r="J192" s="138">
        <f>ROUND(I192*H192,2)</f>
        <v>0</v>
      </c>
      <c r="K192" s="135" t="s">
        <v>166</v>
      </c>
      <c r="L192" s="29"/>
      <c r="M192" s="139" t="s">
        <v>1</v>
      </c>
      <c r="N192" s="140" t="s">
        <v>37</v>
      </c>
      <c r="O192" s="141">
        <v>0.30599999999999999</v>
      </c>
      <c r="P192" s="141">
        <f>O192*H192</f>
        <v>1.4210640000000001</v>
      </c>
      <c r="Q192" s="141">
        <v>0</v>
      </c>
      <c r="R192" s="141">
        <f>Q192*H192</f>
        <v>0</v>
      </c>
      <c r="S192" s="141">
        <v>0</v>
      </c>
      <c r="T192" s="142">
        <f>S192*H192</f>
        <v>0</v>
      </c>
      <c r="AR192" s="143" t="s">
        <v>167</v>
      </c>
      <c r="AT192" s="143" t="s">
        <v>162</v>
      </c>
      <c r="AU192" s="143" t="s">
        <v>81</v>
      </c>
      <c r="AY192" s="17" t="s">
        <v>160</v>
      </c>
      <c r="BE192" s="144">
        <f>IF(N192="základní",J192,0)</f>
        <v>0</v>
      </c>
      <c r="BF192" s="144">
        <f>IF(N192="snížená",J192,0)</f>
        <v>0</v>
      </c>
      <c r="BG192" s="144">
        <f>IF(N192="zákl. přenesená",J192,0)</f>
        <v>0</v>
      </c>
      <c r="BH192" s="144">
        <f>IF(N192="sníž. přenesená",J192,0)</f>
        <v>0</v>
      </c>
      <c r="BI192" s="144">
        <f>IF(N192="nulová",J192,0)</f>
        <v>0</v>
      </c>
      <c r="BJ192" s="17" t="s">
        <v>79</v>
      </c>
      <c r="BK192" s="144">
        <f>ROUND(I192*H192,2)</f>
        <v>0</v>
      </c>
      <c r="BL192" s="17" t="s">
        <v>167</v>
      </c>
      <c r="BM192" s="143" t="s">
        <v>217</v>
      </c>
    </row>
    <row r="193" spans="2:65" s="1" customFormat="1">
      <c r="B193" s="29"/>
      <c r="D193" s="145" t="s">
        <v>169</v>
      </c>
      <c r="F193" s="146" t="s">
        <v>218</v>
      </c>
      <c r="L193" s="29"/>
      <c r="M193" s="147"/>
      <c r="T193" s="52"/>
      <c r="AT193" s="17" t="s">
        <v>169</v>
      </c>
      <c r="AU193" s="17" t="s">
        <v>81</v>
      </c>
    </row>
    <row r="194" spans="2:65" s="12" customFormat="1" ht="22.5">
      <c r="B194" s="148"/>
      <c r="D194" s="149" t="s">
        <v>171</v>
      </c>
      <c r="E194" s="150" t="s">
        <v>1</v>
      </c>
      <c r="F194" s="151" t="s">
        <v>172</v>
      </c>
      <c r="H194" s="150" t="s">
        <v>1</v>
      </c>
      <c r="L194" s="148"/>
      <c r="M194" s="152"/>
      <c r="T194" s="153"/>
      <c r="AT194" s="150" t="s">
        <v>171</v>
      </c>
      <c r="AU194" s="150" t="s">
        <v>81</v>
      </c>
      <c r="AV194" s="12" t="s">
        <v>79</v>
      </c>
      <c r="AW194" s="12" t="s">
        <v>29</v>
      </c>
      <c r="AX194" s="12" t="s">
        <v>72</v>
      </c>
      <c r="AY194" s="150" t="s">
        <v>160</v>
      </c>
    </row>
    <row r="195" spans="2:65" s="12" customFormat="1">
      <c r="B195" s="148"/>
      <c r="D195" s="149" t="s">
        <v>171</v>
      </c>
      <c r="E195" s="150" t="s">
        <v>1</v>
      </c>
      <c r="F195" s="151" t="s">
        <v>173</v>
      </c>
      <c r="H195" s="150" t="s">
        <v>1</v>
      </c>
      <c r="L195" s="148"/>
      <c r="M195" s="152"/>
      <c r="T195" s="153"/>
      <c r="AT195" s="150" t="s">
        <v>171</v>
      </c>
      <c r="AU195" s="150" t="s">
        <v>81</v>
      </c>
      <c r="AV195" s="12" t="s">
        <v>79</v>
      </c>
      <c r="AW195" s="12" t="s">
        <v>29</v>
      </c>
      <c r="AX195" s="12" t="s">
        <v>72</v>
      </c>
      <c r="AY195" s="150" t="s">
        <v>160</v>
      </c>
    </row>
    <row r="196" spans="2:65" s="12" customFormat="1">
      <c r="B196" s="148"/>
      <c r="D196" s="149" t="s">
        <v>171</v>
      </c>
      <c r="E196" s="150" t="s">
        <v>1</v>
      </c>
      <c r="F196" s="151" t="s">
        <v>174</v>
      </c>
      <c r="H196" s="150" t="s">
        <v>1</v>
      </c>
      <c r="L196" s="148"/>
      <c r="M196" s="152"/>
      <c r="T196" s="153"/>
      <c r="AT196" s="150" t="s">
        <v>171</v>
      </c>
      <c r="AU196" s="150" t="s">
        <v>81</v>
      </c>
      <c r="AV196" s="12" t="s">
        <v>79</v>
      </c>
      <c r="AW196" s="12" t="s">
        <v>29</v>
      </c>
      <c r="AX196" s="12" t="s">
        <v>72</v>
      </c>
      <c r="AY196" s="150" t="s">
        <v>160</v>
      </c>
    </row>
    <row r="197" spans="2:65" s="12" customFormat="1" ht="22.5">
      <c r="B197" s="148"/>
      <c r="D197" s="149" t="s">
        <v>171</v>
      </c>
      <c r="E197" s="150" t="s">
        <v>1</v>
      </c>
      <c r="F197" s="151" t="s">
        <v>219</v>
      </c>
      <c r="H197" s="150" t="s">
        <v>1</v>
      </c>
      <c r="L197" s="148"/>
      <c r="M197" s="152"/>
      <c r="T197" s="153"/>
      <c r="AT197" s="150" t="s">
        <v>171</v>
      </c>
      <c r="AU197" s="150" t="s">
        <v>81</v>
      </c>
      <c r="AV197" s="12" t="s">
        <v>79</v>
      </c>
      <c r="AW197" s="12" t="s">
        <v>29</v>
      </c>
      <c r="AX197" s="12" t="s">
        <v>72</v>
      </c>
      <c r="AY197" s="150" t="s">
        <v>160</v>
      </c>
    </row>
    <row r="198" spans="2:65" s="13" customFormat="1" ht="22.5">
      <c r="B198" s="154"/>
      <c r="D198" s="149" t="s">
        <v>171</v>
      </c>
      <c r="E198" s="155" t="s">
        <v>1</v>
      </c>
      <c r="F198" s="156" t="s">
        <v>220</v>
      </c>
      <c r="H198" s="157">
        <v>4.6440000000000001</v>
      </c>
      <c r="L198" s="154"/>
      <c r="M198" s="158"/>
      <c r="T198" s="159"/>
      <c r="AT198" s="155" t="s">
        <v>171</v>
      </c>
      <c r="AU198" s="155" t="s">
        <v>81</v>
      </c>
      <c r="AV198" s="13" t="s">
        <v>81</v>
      </c>
      <c r="AW198" s="13" t="s">
        <v>29</v>
      </c>
      <c r="AX198" s="13" t="s">
        <v>72</v>
      </c>
      <c r="AY198" s="155" t="s">
        <v>160</v>
      </c>
    </row>
    <row r="199" spans="2:65" s="14" customFormat="1">
      <c r="B199" s="160"/>
      <c r="D199" s="149" t="s">
        <v>171</v>
      </c>
      <c r="E199" s="161" t="s">
        <v>1</v>
      </c>
      <c r="F199" s="162" t="s">
        <v>176</v>
      </c>
      <c r="H199" s="163">
        <v>4.6440000000000001</v>
      </c>
      <c r="L199" s="160"/>
      <c r="M199" s="164"/>
      <c r="T199" s="165"/>
      <c r="AT199" s="161" t="s">
        <v>171</v>
      </c>
      <c r="AU199" s="161" t="s">
        <v>81</v>
      </c>
      <c r="AV199" s="14" t="s">
        <v>167</v>
      </c>
      <c r="AW199" s="14" t="s">
        <v>29</v>
      </c>
      <c r="AX199" s="14" t="s">
        <v>79</v>
      </c>
      <c r="AY199" s="161" t="s">
        <v>160</v>
      </c>
    </row>
    <row r="200" spans="2:65" s="1" customFormat="1" ht="33" customHeight="1">
      <c r="B200" s="132"/>
      <c r="C200" s="133" t="s">
        <v>221</v>
      </c>
      <c r="D200" s="133" t="s">
        <v>162</v>
      </c>
      <c r="E200" s="134" t="s">
        <v>222</v>
      </c>
      <c r="F200" s="135" t="s">
        <v>223</v>
      </c>
      <c r="G200" s="136" t="s">
        <v>179</v>
      </c>
      <c r="H200" s="137">
        <v>66.438000000000002</v>
      </c>
      <c r="I200" s="138">
        <v>0</v>
      </c>
      <c r="J200" s="138">
        <f>ROUND(I200*H200,2)</f>
        <v>0</v>
      </c>
      <c r="K200" s="135" t="s">
        <v>166</v>
      </c>
      <c r="L200" s="29"/>
      <c r="M200" s="139" t="s">
        <v>1</v>
      </c>
      <c r="N200" s="140" t="s">
        <v>37</v>
      </c>
      <c r="O200" s="141">
        <v>0.496</v>
      </c>
      <c r="P200" s="141">
        <f>O200*H200</f>
        <v>32.953248000000002</v>
      </c>
      <c r="Q200" s="141">
        <v>0</v>
      </c>
      <c r="R200" s="141">
        <f>Q200*H200</f>
        <v>0</v>
      </c>
      <c r="S200" s="141">
        <v>0</v>
      </c>
      <c r="T200" s="142">
        <f>S200*H200</f>
        <v>0</v>
      </c>
      <c r="AR200" s="143" t="s">
        <v>167</v>
      </c>
      <c r="AT200" s="143" t="s">
        <v>162</v>
      </c>
      <c r="AU200" s="143" t="s">
        <v>81</v>
      </c>
      <c r="AY200" s="17" t="s">
        <v>160</v>
      </c>
      <c r="BE200" s="144">
        <f>IF(N200="základní",J200,0)</f>
        <v>0</v>
      </c>
      <c r="BF200" s="144">
        <f>IF(N200="snížená",J200,0)</f>
        <v>0</v>
      </c>
      <c r="BG200" s="144">
        <f>IF(N200="zákl. přenesená",J200,0)</f>
        <v>0</v>
      </c>
      <c r="BH200" s="144">
        <f>IF(N200="sníž. přenesená",J200,0)</f>
        <v>0</v>
      </c>
      <c r="BI200" s="144">
        <f>IF(N200="nulová",J200,0)</f>
        <v>0</v>
      </c>
      <c r="BJ200" s="17" t="s">
        <v>79</v>
      </c>
      <c r="BK200" s="144">
        <f>ROUND(I200*H200,2)</f>
        <v>0</v>
      </c>
      <c r="BL200" s="17" t="s">
        <v>167</v>
      </c>
      <c r="BM200" s="143" t="s">
        <v>224</v>
      </c>
    </row>
    <row r="201" spans="2:65" s="1" customFormat="1">
      <c r="B201" s="29"/>
      <c r="D201" s="145" t="s">
        <v>169</v>
      </c>
      <c r="F201" s="146" t="s">
        <v>225</v>
      </c>
      <c r="L201" s="29"/>
      <c r="M201" s="147"/>
      <c r="T201" s="52"/>
      <c r="AT201" s="17" t="s">
        <v>169</v>
      </c>
      <c r="AU201" s="17" t="s">
        <v>81</v>
      </c>
    </row>
    <row r="202" spans="2:65" s="12" customFormat="1" ht="22.5">
      <c r="B202" s="148"/>
      <c r="D202" s="149" t="s">
        <v>171</v>
      </c>
      <c r="E202" s="150" t="s">
        <v>1</v>
      </c>
      <c r="F202" s="151" t="s">
        <v>172</v>
      </c>
      <c r="H202" s="150" t="s">
        <v>1</v>
      </c>
      <c r="L202" s="148"/>
      <c r="M202" s="152"/>
      <c r="T202" s="153"/>
      <c r="AT202" s="150" t="s">
        <v>171</v>
      </c>
      <c r="AU202" s="150" t="s">
        <v>81</v>
      </c>
      <c r="AV202" s="12" t="s">
        <v>79</v>
      </c>
      <c r="AW202" s="12" t="s">
        <v>29</v>
      </c>
      <c r="AX202" s="12" t="s">
        <v>72</v>
      </c>
      <c r="AY202" s="150" t="s">
        <v>160</v>
      </c>
    </row>
    <row r="203" spans="2:65" s="12" customFormat="1">
      <c r="B203" s="148"/>
      <c r="D203" s="149" t="s">
        <v>171</v>
      </c>
      <c r="E203" s="150" t="s">
        <v>1</v>
      </c>
      <c r="F203" s="151" t="s">
        <v>173</v>
      </c>
      <c r="H203" s="150" t="s">
        <v>1</v>
      </c>
      <c r="L203" s="148"/>
      <c r="M203" s="152"/>
      <c r="T203" s="153"/>
      <c r="AT203" s="150" t="s">
        <v>171</v>
      </c>
      <c r="AU203" s="150" t="s">
        <v>81</v>
      </c>
      <c r="AV203" s="12" t="s">
        <v>79</v>
      </c>
      <c r="AW203" s="12" t="s">
        <v>29</v>
      </c>
      <c r="AX203" s="12" t="s">
        <v>72</v>
      </c>
      <c r="AY203" s="150" t="s">
        <v>160</v>
      </c>
    </row>
    <row r="204" spans="2:65" s="12" customFormat="1">
      <c r="B204" s="148"/>
      <c r="D204" s="149" t="s">
        <v>171</v>
      </c>
      <c r="E204" s="150" t="s">
        <v>1</v>
      </c>
      <c r="F204" s="151" t="s">
        <v>174</v>
      </c>
      <c r="H204" s="150" t="s">
        <v>1</v>
      </c>
      <c r="L204" s="148"/>
      <c r="M204" s="152"/>
      <c r="T204" s="153"/>
      <c r="AT204" s="150" t="s">
        <v>171</v>
      </c>
      <c r="AU204" s="150" t="s">
        <v>81</v>
      </c>
      <c r="AV204" s="12" t="s">
        <v>79</v>
      </c>
      <c r="AW204" s="12" t="s">
        <v>29</v>
      </c>
      <c r="AX204" s="12" t="s">
        <v>72</v>
      </c>
      <c r="AY204" s="150" t="s">
        <v>160</v>
      </c>
    </row>
    <row r="205" spans="2:65" s="12" customFormat="1" ht="22.5">
      <c r="B205" s="148"/>
      <c r="D205" s="149" t="s">
        <v>171</v>
      </c>
      <c r="E205" s="150" t="s">
        <v>1</v>
      </c>
      <c r="F205" s="151" t="s">
        <v>219</v>
      </c>
      <c r="H205" s="150" t="s">
        <v>1</v>
      </c>
      <c r="L205" s="148"/>
      <c r="M205" s="152"/>
      <c r="T205" s="153"/>
      <c r="AT205" s="150" t="s">
        <v>171</v>
      </c>
      <c r="AU205" s="150" t="s">
        <v>81</v>
      </c>
      <c r="AV205" s="12" t="s">
        <v>79</v>
      </c>
      <c r="AW205" s="12" t="s">
        <v>29</v>
      </c>
      <c r="AX205" s="12" t="s">
        <v>72</v>
      </c>
      <c r="AY205" s="150" t="s">
        <v>160</v>
      </c>
    </row>
    <row r="206" spans="2:65" s="13" customFormat="1" ht="22.5">
      <c r="B206" s="154"/>
      <c r="D206" s="149" t="s">
        <v>171</v>
      </c>
      <c r="E206" s="155" t="s">
        <v>1</v>
      </c>
      <c r="F206" s="156" t="s">
        <v>226</v>
      </c>
      <c r="H206" s="157">
        <v>66.438000000000002</v>
      </c>
      <c r="L206" s="154"/>
      <c r="M206" s="158"/>
      <c r="T206" s="159"/>
      <c r="AT206" s="155" t="s">
        <v>171</v>
      </c>
      <c r="AU206" s="155" t="s">
        <v>81</v>
      </c>
      <c r="AV206" s="13" t="s">
        <v>81</v>
      </c>
      <c r="AW206" s="13" t="s">
        <v>29</v>
      </c>
      <c r="AX206" s="13" t="s">
        <v>72</v>
      </c>
      <c r="AY206" s="155" t="s">
        <v>160</v>
      </c>
    </row>
    <row r="207" spans="2:65" s="14" customFormat="1">
      <c r="B207" s="160"/>
      <c r="D207" s="149" t="s">
        <v>171</v>
      </c>
      <c r="E207" s="161" t="s">
        <v>1</v>
      </c>
      <c r="F207" s="162" t="s">
        <v>176</v>
      </c>
      <c r="H207" s="163">
        <v>66.438000000000002</v>
      </c>
      <c r="L207" s="160"/>
      <c r="M207" s="164"/>
      <c r="T207" s="165"/>
      <c r="AT207" s="161" t="s">
        <v>171</v>
      </c>
      <c r="AU207" s="161" t="s">
        <v>81</v>
      </c>
      <c r="AV207" s="14" t="s">
        <v>167</v>
      </c>
      <c r="AW207" s="14" t="s">
        <v>29</v>
      </c>
      <c r="AX207" s="14" t="s">
        <v>79</v>
      </c>
      <c r="AY207" s="161" t="s">
        <v>160</v>
      </c>
    </row>
    <row r="208" spans="2:65" s="1" customFormat="1" ht="33" customHeight="1">
      <c r="B208" s="132"/>
      <c r="C208" s="133" t="s">
        <v>227</v>
      </c>
      <c r="D208" s="133" t="s">
        <v>162</v>
      </c>
      <c r="E208" s="134" t="s">
        <v>228</v>
      </c>
      <c r="F208" s="135" t="s">
        <v>229</v>
      </c>
      <c r="G208" s="136" t="s">
        <v>179</v>
      </c>
      <c r="H208" s="137">
        <v>27.863</v>
      </c>
      <c r="I208" s="138">
        <v>0</v>
      </c>
      <c r="J208" s="138">
        <f>ROUND(I208*H208,2)</f>
        <v>0</v>
      </c>
      <c r="K208" s="135" t="s">
        <v>166</v>
      </c>
      <c r="L208" s="29"/>
      <c r="M208" s="139" t="s">
        <v>1</v>
      </c>
      <c r="N208" s="140" t="s">
        <v>37</v>
      </c>
      <c r="O208" s="141">
        <v>0.66500000000000004</v>
      </c>
      <c r="P208" s="141">
        <f>O208*H208</f>
        <v>18.528895000000002</v>
      </c>
      <c r="Q208" s="141">
        <v>0</v>
      </c>
      <c r="R208" s="141">
        <f>Q208*H208</f>
        <v>0</v>
      </c>
      <c r="S208" s="141">
        <v>0</v>
      </c>
      <c r="T208" s="142">
        <f>S208*H208</f>
        <v>0</v>
      </c>
      <c r="AR208" s="143" t="s">
        <v>167</v>
      </c>
      <c r="AT208" s="143" t="s">
        <v>162</v>
      </c>
      <c r="AU208" s="143" t="s">
        <v>81</v>
      </c>
      <c r="AY208" s="17" t="s">
        <v>160</v>
      </c>
      <c r="BE208" s="144">
        <f>IF(N208="základní",J208,0)</f>
        <v>0</v>
      </c>
      <c r="BF208" s="144">
        <f>IF(N208="snížená",J208,0)</f>
        <v>0</v>
      </c>
      <c r="BG208" s="144">
        <f>IF(N208="zákl. přenesená",J208,0)</f>
        <v>0</v>
      </c>
      <c r="BH208" s="144">
        <f>IF(N208="sníž. přenesená",J208,0)</f>
        <v>0</v>
      </c>
      <c r="BI208" s="144">
        <f>IF(N208="nulová",J208,0)</f>
        <v>0</v>
      </c>
      <c r="BJ208" s="17" t="s">
        <v>79</v>
      </c>
      <c r="BK208" s="144">
        <f>ROUND(I208*H208,2)</f>
        <v>0</v>
      </c>
      <c r="BL208" s="17" t="s">
        <v>167</v>
      </c>
      <c r="BM208" s="143" t="s">
        <v>230</v>
      </c>
    </row>
    <row r="209" spans="2:65" s="1" customFormat="1">
      <c r="B209" s="29"/>
      <c r="D209" s="145" t="s">
        <v>169</v>
      </c>
      <c r="F209" s="146" t="s">
        <v>231</v>
      </c>
      <c r="L209" s="29"/>
      <c r="M209" s="147"/>
      <c r="T209" s="52"/>
      <c r="AT209" s="17" t="s">
        <v>169</v>
      </c>
      <c r="AU209" s="17" t="s">
        <v>81</v>
      </c>
    </row>
    <row r="210" spans="2:65" s="12" customFormat="1" ht="22.5">
      <c r="B210" s="148"/>
      <c r="D210" s="149" t="s">
        <v>171</v>
      </c>
      <c r="E210" s="150" t="s">
        <v>1</v>
      </c>
      <c r="F210" s="151" t="s">
        <v>172</v>
      </c>
      <c r="H210" s="150" t="s">
        <v>1</v>
      </c>
      <c r="L210" s="148"/>
      <c r="M210" s="152"/>
      <c r="T210" s="153"/>
      <c r="AT210" s="150" t="s">
        <v>171</v>
      </c>
      <c r="AU210" s="150" t="s">
        <v>81</v>
      </c>
      <c r="AV210" s="12" t="s">
        <v>79</v>
      </c>
      <c r="AW210" s="12" t="s">
        <v>29</v>
      </c>
      <c r="AX210" s="12" t="s">
        <v>72</v>
      </c>
      <c r="AY210" s="150" t="s">
        <v>160</v>
      </c>
    </row>
    <row r="211" spans="2:65" s="12" customFormat="1">
      <c r="B211" s="148"/>
      <c r="D211" s="149" t="s">
        <v>171</v>
      </c>
      <c r="E211" s="150" t="s">
        <v>1</v>
      </c>
      <c r="F211" s="151" t="s">
        <v>173</v>
      </c>
      <c r="H211" s="150" t="s">
        <v>1</v>
      </c>
      <c r="L211" s="148"/>
      <c r="M211" s="152"/>
      <c r="T211" s="153"/>
      <c r="AT211" s="150" t="s">
        <v>171</v>
      </c>
      <c r="AU211" s="150" t="s">
        <v>81</v>
      </c>
      <c r="AV211" s="12" t="s">
        <v>79</v>
      </c>
      <c r="AW211" s="12" t="s">
        <v>29</v>
      </c>
      <c r="AX211" s="12" t="s">
        <v>72</v>
      </c>
      <c r="AY211" s="150" t="s">
        <v>160</v>
      </c>
    </row>
    <row r="212" spans="2:65" s="12" customFormat="1">
      <c r="B212" s="148"/>
      <c r="D212" s="149" t="s">
        <v>171</v>
      </c>
      <c r="E212" s="150" t="s">
        <v>1</v>
      </c>
      <c r="F212" s="151" t="s">
        <v>174</v>
      </c>
      <c r="H212" s="150" t="s">
        <v>1</v>
      </c>
      <c r="L212" s="148"/>
      <c r="M212" s="152"/>
      <c r="T212" s="153"/>
      <c r="AT212" s="150" t="s">
        <v>171</v>
      </c>
      <c r="AU212" s="150" t="s">
        <v>81</v>
      </c>
      <c r="AV212" s="12" t="s">
        <v>79</v>
      </c>
      <c r="AW212" s="12" t="s">
        <v>29</v>
      </c>
      <c r="AX212" s="12" t="s">
        <v>72</v>
      </c>
      <c r="AY212" s="150" t="s">
        <v>160</v>
      </c>
    </row>
    <row r="213" spans="2:65" s="12" customFormat="1" ht="22.5">
      <c r="B213" s="148"/>
      <c r="D213" s="149" t="s">
        <v>171</v>
      </c>
      <c r="E213" s="150" t="s">
        <v>1</v>
      </c>
      <c r="F213" s="151" t="s">
        <v>219</v>
      </c>
      <c r="H213" s="150" t="s">
        <v>1</v>
      </c>
      <c r="L213" s="148"/>
      <c r="M213" s="152"/>
      <c r="T213" s="153"/>
      <c r="AT213" s="150" t="s">
        <v>171</v>
      </c>
      <c r="AU213" s="150" t="s">
        <v>81</v>
      </c>
      <c r="AV213" s="12" t="s">
        <v>79</v>
      </c>
      <c r="AW213" s="12" t="s">
        <v>29</v>
      </c>
      <c r="AX213" s="12" t="s">
        <v>72</v>
      </c>
      <c r="AY213" s="150" t="s">
        <v>160</v>
      </c>
    </row>
    <row r="214" spans="2:65" s="13" customFormat="1" ht="22.5">
      <c r="B214" s="154"/>
      <c r="D214" s="149" t="s">
        <v>171</v>
      </c>
      <c r="E214" s="155" t="s">
        <v>1</v>
      </c>
      <c r="F214" s="156" t="s">
        <v>232</v>
      </c>
      <c r="H214" s="157">
        <v>27.863</v>
      </c>
      <c r="L214" s="154"/>
      <c r="M214" s="158"/>
      <c r="T214" s="159"/>
      <c r="AT214" s="155" t="s">
        <v>171</v>
      </c>
      <c r="AU214" s="155" t="s">
        <v>81</v>
      </c>
      <c r="AV214" s="13" t="s">
        <v>81</v>
      </c>
      <c r="AW214" s="13" t="s">
        <v>29</v>
      </c>
      <c r="AX214" s="13" t="s">
        <v>72</v>
      </c>
      <c r="AY214" s="155" t="s">
        <v>160</v>
      </c>
    </row>
    <row r="215" spans="2:65" s="14" customFormat="1">
      <c r="B215" s="160"/>
      <c r="D215" s="149" t="s">
        <v>171</v>
      </c>
      <c r="E215" s="161" t="s">
        <v>1</v>
      </c>
      <c r="F215" s="162" t="s">
        <v>176</v>
      </c>
      <c r="H215" s="163">
        <v>27.863</v>
      </c>
      <c r="L215" s="160"/>
      <c r="M215" s="164"/>
      <c r="T215" s="165"/>
      <c r="AT215" s="161" t="s">
        <v>171</v>
      </c>
      <c r="AU215" s="161" t="s">
        <v>81</v>
      </c>
      <c r="AV215" s="14" t="s">
        <v>167</v>
      </c>
      <c r="AW215" s="14" t="s">
        <v>29</v>
      </c>
      <c r="AX215" s="14" t="s">
        <v>79</v>
      </c>
      <c r="AY215" s="161" t="s">
        <v>160</v>
      </c>
    </row>
    <row r="216" spans="2:65" s="1" customFormat="1" ht="33" customHeight="1">
      <c r="B216" s="132"/>
      <c r="C216" s="133" t="s">
        <v>233</v>
      </c>
      <c r="D216" s="133" t="s">
        <v>162</v>
      </c>
      <c r="E216" s="134" t="s">
        <v>234</v>
      </c>
      <c r="F216" s="135" t="s">
        <v>235</v>
      </c>
      <c r="G216" s="136" t="s">
        <v>179</v>
      </c>
      <c r="H216" s="137">
        <v>9.2880000000000003</v>
      </c>
      <c r="I216" s="138">
        <v>0</v>
      </c>
      <c r="J216" s="138">
        <f>ROUND(I216*H216,2)</f>
        <v>0</v>
      </c>
      <c r="K216" s="135" t="s">
        <v>166</v>
      </c>
      <c r="L216" s="29"/>
      <c r="M216" s="139" t="s">
        <v>1</v>
      </c>
      <c r="N216" s="140" t="s">
        <v>37</v>
      </c>
      <c r="O216" s="141">
        <v>0.78400000000000003</v>
      </c>
      <c r="P216" s="141">
        <f>O216*H216</f>
        <v>7.2817920000000003</v>
      </c>
      <c r="Q216" s="141">
        <v>0</v>
      </c>
      <c r="R216" s="141">
        <f>Q216*H216</f>
        <v>0</v>
      </c>
      <c r="S216" s="141">
        <v>0</v>
      </c>
      <c r="T216" s="142">
        <f>S216*H216</f>
        <v>0</v>
      </c>
      <c r="AR216" s="143" t="s">
        <v>167</v>
      </c>
      <c r="AT216" s="143" t="s">
        <v>162</v>
      </c>
      <c r="AU216" s="143" t="s">
        <v>81</v>
      </c>
      <c r="AY216" s="17" t="s">
        <v>160</v>
      </c>
      <c r="BE216" s="144">
        <f>IF(N216="základní",J216,0)</f>
        <v>0</v>
      </c>
      <c r="BF216" s="144">
        <f>IF(N216="snížená",J216,0)</f>
        <v>0</v>
      </c>
      <c r="BG216" s="144">
        <f>IF(N216="zákl. přenesená",J216,0)</f>
        <v>0</v>
      </c>
      <c r="BH216" s="144">
        <f>IF(N216="sníž. přenesená",J216,0)</f>
        <v>0</v>
      </c>
      <c r="BI216" s="144">
        <f>IF(N216="nulová",J216,0)</f>
        <v>0</v>
      </c>
      <c r="BJ216" s="17" t="s">
        <v>79</v>
      </c>
      <c r="BK216" s="144">
        <f>ROUND(I216*H216,2)</f>
        <v>0</v>
      </c>
      <c r="BL216" s="17" t="s">
        <v>167</v>
      </c>
      <c r="BM216" s="143" t="s">
        <v>236</v>
      </c>
    </row>
    <row r="217" spans="2:65" s="1" customFormat="1">
      <c r="B217" s="29"/>
      <c r="D217" s="145" t="s">
        <v>169</v>
      </c>
      <c r="F217" s="146" t="s">
        <v>237</v>
      </c>
      <c r="L217" s="29"/>
      <c r="M217" s="147"/>
      <c r="T217" s="52"/>
      <c r="AT217" s="17" t="s">
        <v>169</v>
      </c>
      <c r="AU217" s="17" t="s">
        <v>81</v>
      </c>
    </row>
    <row r="218" spans="2:65" s="12" customFormat="1" ht="22.5">
      <c r="B218" s="148"/>
      <c r="D218" s="149" t="s">
        <v>171</v>
      </c>
      <c r="E218" s="150" t="s">
        <v>1</v>
      </c>
      <c r="F218" s="151" t="s">
        <v>172</v>
      </c>
      <c r="H218" s="150" t="s">
        <v>1</v>
      </c>
      <c r="L218" s="148"/>
      <c r="M218" s="152"/>
      <c r="T218" s="153"/>
      <c r="AT218" s="150" t="s">
        <v>171</v>
      </c>
      <c r="AU218" s="150" t="s">
        <v>81</v>
      </c>
      <c r="AV218" s="12" t="s">
        <v>79</v>
      </c>
      <c r="AW218" s="12" t="s">
        <v>29</v>
      </c>
      <c r="AX218" s="12" t="s">
        <v>72</v>
      </c>
      <c r="AY218" s="150" t="s">
        <v>160</v>
      </c>
    </row>
    <row r="219" spans="2:65" s="12" customFormat="1">
      <c r="B219" s="148"/>
      <c r="D219" s="149" t="s">
        <v>171</v>
      </c>
      <c r="E219" s="150" t="s">
        <v>1</v>
      </c>
      <c r="F219" s="151" t="s">
        <v>173</v>
      </c>
      <c r="H219" s="150" t="s">
        <v>1</v>
      </c>
      <c r="L219" s="148"/>
      <c r="M219" s="152"/>
      <c r="T219" s="153"/>
      <c r="AT219" s="150" t="s">
        <v>171</v>
      </c>
      <c r="AU219" s="150" t="s">
        <v>81</v>
      </c>
      <c r="AV219" s="12" t="s">
        <v>79</v>
      </c>
      <c r="AW219" s="12" t="s">
        <v>29</v>
      </c>
      <c r="AX219" s="12" t="s">
        <v>72</v>
      </c>
      <c r="AY219" s="150" t="s">
        <v>160</v>
      </c>
    </row>
    <row r="220" spans="2:65" s="12" customFormat="1">
      <c r="B220" s="148"/>
      <c r="D220" s="149" t="s">
        <v>171</v>
      </c>
      <c r="E220" s="150" t="s">
        <v>1</v>
      </c>
      <c r="F220" s="151" t="s">
        <v>174</v>
      </c>
      <c r="H220" s="150" t="s">
        <v>1</v>
      </c>
      <c r="L220" s="148"/>
      <c r="M220" s="152"/>
      <c r="T220" s="153"/>
      <c r="AT220" s="150" t="s">
        <v>171</v>
      </c>
      <c r="AU220" s="150" t="s">
        <v>81</v>
      </c>
      <c r="AV220" s="12" t="s">
        <v>79</v>
      </c>
      <c r="AW220" s="12" t="s">
        <v>29</v>
      </c>
      <c r="AX220" s="12" t="s">
        <v>72</v>
      </c>
      <c r="AY220" s="150" t="s">
        <v>160</v>
      </c>
    </row>
    <row r="221" spans="2:65" s="12" customFormat="1" ht="22.5">
      <c r="B221" s="148"/>
      <c r="D221" s="149" t="s">
        <v>171</v>
      </c>
      <c r="E221" s="150" t="s">
        <v>1</v>
      </c>
      <c r="F221" s="151" t="s">
        <v>219</v>
      </c>
      <c r="H221" s="150" t="s">
        <v>1</v>
      </c>
      <c r="L221" s="148"/>
      <c r="M221" s="152"/>
      <c r="T221" s="153"/>
      <c r="AT221" s="150" t="s">
        <v>171</v>
      </c>
      <c r="AU221" s="150" t="s">
        <v>81</v>
      </c>
      <c r="AV221" s="12" t="s">
        <v>79</v>
      </c>
      <c r="AW221" s="12" t="s">
        <v>29</v>
      </c>
      <c r="AX221" s="12" t="s">
        <v>72</v>
      </c>
      <c r="AY221" s="150" t="s">
        <v>160</v>
      </c>
    </row>
    <row r="222" spans="2:65" s="13" customFormat="1" ht="22.5">
      <c r="B222" s="154"/>
      <c r="D222" s="149" t="s">
        <v>171</v>
      </c>
      <c r="E222" s="155" t="s">
        <v>1</v>
      </c>
      <c r="F222" s="156" t="s">
        <v>238</v>
      </c>
      <c r="H222" s="157">
        <v>9.2880000000000003</v>
      </c>
      <c r="L222" s="154"/>
      <c r="M222" s="158"/>
      <c r="T222" s="159"/>
      <c r="AT222" s="155" t="s">
        <v>171</v>
      </c>
      <c r="AU222" s="155" t="s">
        <v>81</v>
      </c>
      <c r="AV222" s="13" t="s">
        <v>81</v>
      </c>
      <c r="AW222" s="13" t="s">
        <v>29</v>
      </c>
      <c r="AX222" s="13" t="s">
        <v>72</v>
      </c>
      <c r="AY222" s="155" t="s">
        <v>160</v>
      </c>
    </row>
    <row r="223" spans="2:65" s="14" customFormat="1">
      <c r="B223" s="160"/>
      <c r="D223" s="149" t="s">
        <v>171</v>
      </c>
      <c r="E223" s="161" t="s">
        <v>1</v>
      </c>
      <c r="F223" s="162" t="s">
        <v>176</v>
      </c>
      <c r="H223" s="163">
        <v>9.2880000000000003</v>
      </c>
      <c r="L223" s="160"/>
      <c r="M223" s="164"/>
      <c r="T223" s="165"/>
      <c r="AT223" s="161" t="s">
        <v>171</v>
      </c>
      <c r="AU223" s="161" t="s">
        <v>81</v>
      </c>
      <c r="AV223" s="14" t="s">
        <v>167</v>
      </c>
      <c r="AW223" s="14" t="s">
        <v>29</v>
      </c>
      <c r="AX223" s="14" t="s">
        <v>79</v>
      </c>
      <c r="AY223" s="161" t="s">
        <v>160</v>
      </c>
    </row>
    <row r="224" spans="2:65" s="1" customFormat="1" ht="33" customHeight="1">
      <c r="B224" s="132"/>
      <c r="C224" s="133" t="s">
        <v>239</v>
      </c>
      <c r="D224" s="133" t="s">
        <v>162</v>
      </c>
      <c r="E224" s="134" t="s">
        <v>240</v>
      </c>
      <c r="F224" s="135" t="s">
        <v>241</v>
      </c>
      <c r="G224" s="136" t="s">
        <v>179</v>
      </c>
      <c r="H224" s="137">
        <v>4.6440000000000001</v>
      </c>
      <c r="I224" s="138">
        <v>0</v>
      </c>
      <c r="J224" s="138">
        <f>ROUND(I224*H224,2)</f>
        <v>0</v>
      </c>
      <c r="K224" s="135" t="s">
        <v>166</v>
      </c>
      <c r="L224" s="29"/>
      <c r="M224" s="139" t="s">
        <v>1</v>
      </c>
      <c r="N224" s="140" t="s">
        <v>37</v>
      </c>
      <c r="O224" s="141">
        <v>0.93100000000000005</v>
      </c>
      <c r="P224" s="141">
        <f>O224*H224</f>
        <v>4.3235640000000002</v>
      </c>
      <c r="Q224" s="141">
        <v>0</v>
      </c>
      <c r="R224" s="141">
        <f>Q224*H224</f>
        <v>0</v>
      </c>
      <c r="S224" s="141">
        <v>0</v>
      </c>
      <c r="T224" s="142">
        <f>S224*H224</f>
        <v>0</v>
      </c>
      <c r="AR224" s="143" t="s">
        <v>167</v>
      </c>
      <c r="AT224" s="143" t="s">
        <v>162</v>
      </c>
      <c r="AU224" s="143" t="s">
        <v>81</v>
      </c>
      <c r="AY224" s="17" t="s">
        <v>160</v>
      </c>
      <c r="BE224" s="144">
        <f>IF(N224="základní",J224,0)</f>
        <v>0</v>
      </c>
      <c r="BF224" s="144">
        <f>IF(N224="snížená",J224,0)</f>
        <v>0</v>
      </c>
      <c r="BG224" s="144">
        <f>IF(N224="zákl. přenesená",J224,0)</f>
        <v>0</v>
      </c>
      <c r="BH224" s="144">
        <f>IF(N224="sníž. přenesená",J224,0)</f>
        <v>0</v>
      </c>
      <c r="BI224" s="144">
        <f>IF(N224="nulová",J224,0)</f>
        <v>0</v>
      </c>
      <c r="BJ224" s="17" t="s">
        <v>79</v>
      </c>
      <c r="BK224" s="144">
        <f>ROUND(I224*H224,2)</f>
        <v>0</v>
      </c>
      <c r="BL224" s="17" t="s">
        <v>167</v>
      </c>
      <c r="BM224" s="143" t="s">
        <v>242</v>
      </c>
    </row>
    <row r="225" spans="2:65" s="1" customFormat="1">
      <c r="B225" s="29"/>
      <c r="D225" s="145" t="s">
        <v>169</v>
      </c>
      <c r="F225" s="146" t="s">
        <v>243</v>
      </c>
      <c r="L225" s="29"/>
      <c r="M225" s="147"/>
      <c r="T225" s="52"/>
      <c r="AT225" s="17" t="s">
        <v>169</v>
      </c>
      <c r="AU225" s="17" t="s">
        <v>81</v>
      </c>
    </row>
    <row r="226" spans="2:65" s="12" customFormat="1" ht="22.5">
      <c r="B226" s="148"/>
      <c r="D226" s="149" t="s">
        <v>171</v>
      </c>
      <c r="E226" s="150" t="s">
        <v>1</v>
      </c>
      <c r="F226" s="151" t="s">
        <v>172</v>
      </c>
      <c r="H226" s="150" t="s">
        <v>1</v>
      </c>
      <c r="L226" s="148"/>
      <c r="M226" s="152"/>
      <c r="T226" s="153"/>
      <c r="AT226" s="150" t="s">
        <v>171</v>
      </c>
      <c r="AU226" s="150" t="s">
        <v>81</v>
      </c>
      <c r="AV226" s="12" t="s">
        <v>79</v>
      </c>
      <c r="AW226" s="12" t="s">
        <v>29</v>
      </c>
      <c r="AX226" s="12" t="s">
        <v>72</v>
      </c>
      <c r="AY226" s="150" t="s">
        <v>160</v>
      </c>
    </row>
    <row r="227" spans="2:65" s="12" customFormat="1">
      <c r="B227" s="148"/>
      <c r="D227" s="149" t="s">
        <v>171</v>
      </c>
      <c r="E227" s="150" t="s">
        <v>1</v>
      </c>
      <c r="F227" s="151" t="s">
        <v>173</v>
      </c>
      <c r="H227" s="150" t="s">
        <v>1</v>
      </c>
      <c r="L227" s="148"/>
      <c r="M227" s="152"/>
      <c r="T227" s="153"/>
      <c r="AT227" s="150" t="s">
        <v>171</v>
      </c>
      <c r="AU227" s="150" t="s">
        <v>81</v>
      </c>
      <c r="AV227" s="12" t="s">
        <v>79</v>
      </c>
      <c r="AW227" s="12" t="s">
        <v>29</v>
      </c>
      <c r="AX227" s="12" t="s">
        <v>72</v>
      </c>
      <c r="AY227" s="150" t="s">
        <v>160</v>
      </c>
    </row>
    <row r="228" spans="2:65" s="12" customFormat="1">
      <c r="B228" s="148"/>
      <c r="D228" s="149" t="s">
        <v>171</v>
      </c>
      <c r="E228" s="150" t="s">
        <v>1</v>
      </c>
      <c r="F228" s="151" t="s">
        <v>174</v>
      </c>
      <c r="H228" s="150" t="s">
        <v>1</v>
      </c>
      <c r="L228" s="148"/>
      <c r="M228" s="152"/>
      <c r="T228" s="153"/>
      <c r="AT228" s="150" t="s">
        <v>171</v>
      </c>
      <c r="AU228" s="150" t="s">
        <v>81</v>
      </c>
      <c r="AV228" s="12" t="s">
        <v>79</v>
      </c>
      <c r="AW228" s="12" t="s">
        <v>29</v>
      </c>
      <c r="AX228" s="12" t="s">
        <v>72</v>
      </c>
      <c r="AY228" s="150" t="s">
        <v>160</v>
      </c>
    </row>
    <row r="229" spans="2:65" s="12" customFormat="1" ht="22.5">
      <c r="B229" s="148"/>
      <c r="D229" s="149" t="s">
        <v>171</v>
      </c>
      <c r="E229" s="150" t="s">
        <v>1</v>
      </c>
      <c r="F229" s="151" t="s">
        <v>219</v>
      </c>
      <c r="H229" s="150" t="s">
        <v>1</v>
      </c>
      <c r="L229" s="148"/>
      <c r="M229" s="152"/>
      <c r="T229" s="153"/>
      <c r="AT229" s="150" t="s">
        <v>171</v>
      </c>
      <c r="AU229" s="150" t="s">
        <v>81</v>
      </c>
      <c r="AV229" s="12" t="s">
        <v>79</v>
      </c>
      <c r="AW229" s="12" t="s">
        <v>29</v>
      </c>
      <c r="AX229" s="12" t="s">
        <v>72</v>
      </c>
      <c r="AY229" s="150" t="s">
        <v>160</v>
      </c>
    </row>
    <row r="230" spans="2:65" s="13" customFormat="1" ht="22.5">
      <c r="B230" s="154"/>
      <c r="D230" s="149" t="s">
        <v>171</v>
      </c>
      <c r="E230" s="155" t="s">
        <v>1</v>
      </c>
      <c r="F230" s="156" t="s">
        <v>220</v>
      </c>
      <c r="H230" s="157">
        <v>4.6440000000000001</v>
      </c>
      <c r="L230" s="154"/>
      <c r="M230" s="158"/>
      <c r="T230" s="159"/>
      <c r="AT230" s="155" t="s">
        <v>171</v>
      </c>
      <c r="AU230" s="155" t="s">
        <v>81</v>
      </c>
      <c r="AV230" s="13" t="s">
        <v>81</v>
      </c>
      <c r="AW230" s="13" t="s">
        <v>29</v>
      </c>
      <c r="AX230" s="13" t="s">
        <v>72</v>
      </c>
      <c r="AY230" s="155" t="s">
        <v>160</v>
      </c>
    </row>
    <row r="231" spans="2:65" s="14" customFormat="1">
      <c r="B231" s="160"/>
      <c r="D231" s="149" t="s">
        <v>171</v>
      </c>
      <c r="E231" s="161" t="s">
        <v>1</v>
      </c>
      <c r="F231" s="162" t="s">
        <v>176</v>
      </c>
      <c r="H231" s="163">
        <v>4.6440000000000001</v>
      </c>
      <c r="L231" s="160"/>
      <c r="M231" s="164"/>
      <c r="T231" s="165"/>
      <c r="AT231" s="161" t="s">
        <v>171</v>
      </c>
      <c r="AU231" s="161" t="s">
        <v>81</v>
      </c>
      <c r="AV231" s="14" t="s">
        <v>167</v>
      </c>
      <c r="AW231" s="14" t="s">
        <v>29</v>
      </c>
      <c r="AX231" s="14" t="s">
        <v>79</v>
      </c>
      <c r="AY231" s="161" t="s">
        <v>160</v>
      </c>
    </row>
    <row r="232" spans="2:65" s="1" customFormat="1" ht="37.9" customHeight="1">
      <c r="B232" s="132"/>
      <c r="C232" s="133" t="s">
        <v>244</v>
      </c>
      <c r="D232" s="133" t="s">
        <v>162</v>
      </c>
      <c r="E232" s="134" t="s">
        <v>245</v>
      </c>
      <c r="F232" s="135" t="s">
        <v>246</v>
      </c>
      <c r="G232" s="136" t="s">
        <v>179</v>
      </c>
      <c r="H232" s="137">
        <v>137.02500000000001</v>
      </c>
      <c r="I232" s="138">
        <v>0</v>
      </c>
      <c r="J232" s="138">
        <f>ROUND(I232*H232,2)</f>
        <v>0</v>
      </c>
      <c r="K232" s="135" t="s">
        <v>166</v>
      </c>
      <c r="L232" s="29"/>
      <c r="M232" s="139" t="s">
        <v>1</v>
      </c>
      <c r="N232" s="140" t="s">
        <v>37</v>
      </c>
      <c r="O232" s="141">
        <v>4.5999999999999999E-2</v>
      </c>
      <c r="P232" s="141">
        <f>O232*H232</f>
        <v>6.3031500000000005</v>
      </c>
      <c r="Q232" s="141">
        <v>0</v>
      </c>
      <c r="R232" s="141">
        <f>Q232*H232</f>
        <v>0</v>
      </c>
      <c r="S232" s="141">
        <v>0</v>
      </c>
      <c r="T232" s="142">
        <f>S232*H232</f>
        <v>0</v>
      </c>
      <c r="AR232" s="143" t="s">
        <v>167</v>
      </c>
      <c r="AT232" s="143" t="s">
        <v>162</v>
      </c>
      <c r="AU232" s="143" t="s">
        <v>81</v>
      </c>
      <c r="AY232" s="17" t="s">
        <v>160</v>
      </c>
      <c r="BE232" s="144">
        <f>IF(N232="základní",J232,0)</f>
        <v>0</v>
      </c>
      <c r="BF232" s="144">
        <f>IF(N232="snížená",J232,0)</f>
        <v>0</v>
      </c>
      <c r="BG232" s="144">
        <f>IF(N232="zákl. přenesená",J232,0)</f>
        <v>0</v>
      </c>
      <c r="BH232" s="144">
        <f>IF(N232="sníž. přenesená",J232,0)</f>
        <v>0</v>
      </c>
      <c r="BI232" s="144">
        <f>IF(N232="nulová",J232,0)</f>
        <v>0</v>
      </c>
      <c r="BJ232" s="17" t="s">
        <v>79</v>
      </c>
      <c r="BK232" s="144">
        <f>ROUND(I232*H232,2)</f>
        <v>0</v>
      </c>
      <c r="BL232" s="17" t="s">
        <v>167</v>
      </c>
      <c r="BM232" s="143" t="s">
        <v>247</v>
      </c>
    </row>
    <row r="233" spans="2:65" s="1" customFormat="1">
      <c r="B233" s="29"/>
      <c r="D233" s="145" t="s">
        <v>169</v>
      </c>
      <c r="F233" s="146" t="s">
        <v>248</v>
      </c>
      <c r="L233" s="29"/>
      <c r="M233" s="147"/>
      <c r="T233" s="52"/>
      <c r="AT233" s="17" t="s">
        <v>169</v>
      </c>
      <c r="AU233" s="17" t="s">
        <v>81</v>
      </c>
    </row>
    <row r="234" spans="2:65" s="12" customFormat="1" ht="22.5">
      <c r="B234" s="148"/>
      <c r="D234" s="149" t="s">
        <v>171</v>
      </c>
      <c r="E234" s="150" t="s">
        <v>1</v>
      </c>
      <c r="F234" s="151" t="s">
        <v>172</v>
      </c>
      <c r="H234" s="150" t="s">
        <v>1</v>
      </c>
      <c r="L234" s="148"/>
      <c r="M234" s="152"/>
      <c r="T234" s="153"/>
      <c r="AT234" s="150" t="s">
        <v>171</v>
      </c>
      <c r="AU234" s="150" t="s">
        <v>81</v>
      </c>
      <c r="AV234" s="12" t="s">
        <v>79</v>
      </c>
      <c r="AW234" s="12" t="s">
        <v>29</v>
      </c>
      <c r="AX234" s="12" t="s">
        <v>72</v>
      </c>
      <c r="AY234" s="150" t="s">
        <v>160</v>
      </c>
    </row>
    <row r="235" spans="2:65" s="12" customFormat="1">
      <c r="B235" s="148"/>
      <c r="D235" s="149" t="s">
        <v>171</v>
      </c>
      <c r="E235" s="150" t="s">
        <v>1</v>
      </c>
      <c r="F235" s="151" t="s">
        <v>173</v>
      </c>
      <c r="H235" s="150" t="s">
        <v>1</v>
      </c>
      <c r="L235" s="148"/>
      <c r="M235" s="152"/>
      <c r="T235" s="153"/>
      <c r="AT235" s="150" t="s">
        <v>171</v>
      </c>
      <c r="AU235" s="150" t="s">
        <v>81</v>
      </c>
      <c r="AV235" s="12" t="s">
        <v>79</v>
      </c>
      <c r="AW235" s="12" t="s">
        <v>29</v>
      </c>
      <c r="AX235" s="12" t="s">
        <v>72</v>
      </c>
      <c r="AY235" s="150" t="s">
        <v>160</v>
      </c>
    </row>
    <row r="236" spans="2:65" s="12" customFormat="1">
      <c r="B236" s="148"/>
      <c r="D236" s="149" t="s">
        <v>171</v>
      </c>
      <c r="E236" s="150" t="s">
        <v>1</v>
      </c>
      <c r="F236" s="151" t="s">
        <v>249</v>
      </c>
      <c r="H236" s="150" t="s">
        <v>1</v>
      </c>
      <c r="L236" s="148"/>
      <c r="M236" s="152"/>
      <c r="T236" s="153"/>
      <c r="AT236" s="150" t="s">
        <v>171</v>
      </c>
      <c r="AU236" s="150" t="s">
        <v>81</v>
      </c>
      <c r="AV236" s="12" t="s">
        <v>79</v>
      </c>
      <c r="AW236" s="12" t="s">
        <v>29</v>
      </c>
      <c r="AX236" s="12" t="s">
        <v>72</v>
      </c>
      <c r="AY236" s="150" t="s">
        <v>160</v>
      </c>
    </row>
    <row r="237" spans="2:65" s="12" customFormat="1">
      <c r="B237" s="148"/>
      <c r="D237" s="149" t="s">
        <v>171</v>
      </c>
      <c r="E237" s="150" t="s">
        <v>1</v>
      </c>
      <c r="F237" s="151" t="s">
        <v>173</v>
      </c>
      <c r="H237" s="150" t="s">
        <v>1</v>
      </c>
      <c r="L237" s="148"/>
      <c r="M237" s="152"/>
      <c r="T237" s="153"/>
      <c r="AT237" s="150" t="s">
        <v>171</v>
      </c>
      <c r="AU237" s="150" t="s">
        <v>81</v>
      </c>
      <c r="AV237" s="12" t="s">
        <v>79</v>
      </c>
      <c r="AW237" s="12" t="s">
        <v>29</v>
      </c>
      <c r="AX237" s="12" t="s">
        <v>72</v>
      </c>
      <c r="AY237" s="150" t="s">
        <v>160</v>
      </c>
    </row>
    <row r="238" spans="2:65" s="13" customFormat="1">
      <c r="B238" s="154"/>
      <c r="D238" s="149" t="s">
        <v>171</v>
      </c>
      <c r="E238" s="155" t="s">
        <v>1</v>
      </c>
      <c r="F238" s="156" t="s">
        <v>250</v>
      </c>
      <c r="H238" s="157">
        <v>53.274999999999999</v>
      </c>
      <c r="L238" s="154"/>
      <c r="M238" s="158"/>
      <c r="T238" s="159"/>
      <c r="AT238" s="155" t="s">
        <v>171</v>
      </c>
      <c r="AU238" s="155" t="s">
        <v>81</v>
      </c>
      <c r="AV238" s="13" t="s">
        <v>81</v>
      </c>
      <c r="AW238" s="13" t="s">
        <v>29</v>
      </c>
      <c r="AX238" s="13" t="s">
        <v>72</v>
      </c>
      <c r="AY238" s="155" t="s">
        <v>160</v>
      </c>
    </row>
    <row r="239" spans="2:65" s="13" customFormat="1">
      <c r="B239" s="154"/>
      <c r="D239" s="149" t="s">
        <v>171</v>
      </c>
      <c r="E239" s="155" t="s">
        <v>1</v>
      </c>
      <c r="F239" s="156" t="s">
        <v>251</v>
      </c>
      <c r="H239" s="157">
        <v>15.24</v>
      </c>
      <c r="L239" s="154"/>
      <c r="M239" s="158"/>
      <c r="T239" s="159"/>
      <c r="AT239" s="155" t="s">
        <v>171</v>
      </c>
      <c r="AU239" s="155" t="s">
        <v>81</v>
      </c>
      <c r="AV239" s="13" t="s">
        <v>81</v>
      </c>
      <c r="AW239" s="13" t="s">
        <v>29</v>
      </c>
      <c r="AX239" s="13" t="s">
        <v>72</v>
      </c>
      <c r="AY239" s="155" t="s">
        <v>160</v>
      </c>
    </row>
    <row r="240" spans="2:65" s="15" customFormat="1">
      <c r="B240" s="166"/>
      <c r="D240" s="149" t="s">
        <v>171</v>
      </c>
      <c r="E240" s="167" t="s">
        <v>1</v>
      </c>
      <c r="F240" s="168" t="s">
        <v>252</v>
      </c>
      <c r="H240" s="169">
        <v>68.515000000000001</v>
      </c>
      <c r="L240" s="166"/>
      <c r="M240" s="170"/>
      <c r="T240" s="171"/>
      <c r="AT240" s="167" t="s">
        <v>171</v>
      </c>
      <c r="AU240" s="167" t="s">
        <v>81</v>
      </c>
      <c r="AV240" s="15" t="s">
        <v>184</v>
      </c>
      <c r="AW240" s="15" t="s">
        <v>29</v>
      </c>
      <c r="AX240" s="15" t="s">
        <v>72</v>
      </c>
      <c r="AY240" s="167" t="s">
        <v>160</v>
      </c>
    </row>
    <row r="241" spans="2:65" s="12" customFormat="1">
      <c r="B241" s="148"/>
      <c r="D241" s="149" t="s">
        <v>171</v>
      </c>
      <c r="E241" s="150" t="s">
        <v>1</v>
      </c>
      <c r="F241" s="151" t="s">
        <v>253</v>
      </c>
      <c r="H241" s="150" t="s">
        <v>1</v>
      </c>
      <c r="L241" s="148"/>
      <c r="M241" s="152"/>
      <c r="T241" s="153"/>
      <c r="AT241" s="150" t="s">
        <v>171</v>
      </c>
      <c r="AU241" s="150" t="s">
        <v>81</v>
      </c>
      <c r="AV241" s="12" t="s">
        <v>79</v>
      </c>
      <c r="AW241" s="12" t="s">
        <v>29</v>
      </c>
      <c r="AX241" s="12" t="s">
        <v>72</v>
      </c>
      <c r="AY241" s="150" t="s">
        <v>160</v>
      </c>
    </row>
    <row r="242" spans="2:65" s="12" customFormat="1">
      <c r="B242" s="148"/>
      <c r="D242" s="149" t="s">
        <v>171</v>
      </c>
      <c r="E242" s="150" t="s">
        <v>1</v>
      </c>
      <c r="F242" s="151" t="s">
        <v>173</v>
      </c>
      <c r="H242" s="150" t="s">
        <v>1</v>
      </c>
      <c r="L242" s="148"/>
      <c r="M242" s="152"/>
      <c r="T242" s="153"/>
      <c r="AT242" s="150" t="s">
        <v>171</v>
      </c>
      <c r="AU242" s="150" t="s">
        <v>81</v>
      </c>
      <c r="AV242" s="12" t="s">
        <v>79</v>
      </c>
      <c r="AW242" s="12" t="s">
        <v>29</v>
      </c>
      <c r="AX242" s="12" t="s">
        <v>72</v>
      </c>
      <c r="AY242" s="150" t="s">
        <v>160</v>
      </c>
    </row>
    <row r="243" spans="2:65" s="13" customFormat="1">
      <c r="B243" s="154"/>
      <c r="D243" s="149" t="s">
        <v>171</v>
      </c>
      <c r="E243" s="155" t="s">
        <v>1</v>
      </c>
      <c r="F243" s="156" t="s">
        <v>254</v>
      </c>
      <c r="H243" s="157">
        <v>53.27</v>
      </c>
      <c r="L243" s="154"/>
      <c r="M243" s="158"/>
      <c r="T243" s="159"/>
      <c r="AT243" s="155" t="s">
        <v>171</v>
      </c>
      <c r="AU243" s="155" t="s">
        <v>81</v>
      </c>
      <c r="AV243" s="13" t="s">
        <v>81</v>
      </c>
      <c r="AW243" s="13" t="s">
        <v>29</v>
      </c>
      <c r="AX243" s="13" t="s">
        <v>72</v>
      </c>
      <c r="AY243" s="155" t="s">
        <v>160</v>
      </c>
    </row>
    <row r="244" spans="2:65" s="13" customFormat="1">
      <c r="B244" s="154"/>
      <c r="D244" s="149" t="s">
        <v>171</v>
      </c>
      <c r="E244" s="155" t="s">
        <v>1</v>
      </c>
      <c r="F244" s="156" t="s">
        <v>251</v>
      </c>
      <c r="H244" s="157">
        <v>15.24</v>
      </c>
      <c r="L244" s="154"/>
      <c r="M244" s="158"/>
      <c r="T244" s="159"/>
      <c r="AT244" s="155" t="s">
        <v>171</v>
      </c>
      <c r="AU244" s="155" t="s">
        <v>81</v>
      </c>
      <c r="AV244" s="13" t="s">
        <v>81</v>
      </c>
      <c r="AW244" s="13" t="s">
        <v>29</v>
      </c>
      <c r="AX244" s="13" t="s">
        <v>72</v>
      </c>
      <c r="AY244" s="155" t="s">
        <v>160</v>
      </c>
    </row>
    <row r="245" spans="2:65" s="15" customFormat="1">
      <c r="B245" s="166"/>
      <c r="D245" s="149" t="s">
        <v>171</v>
      </c>
      <c r="E245" s="167" t="s">
        <v>1</v>
      </c>
      <c r="F245" s="168" t="s">
        <v>252</v>
      </c>
      <c r="H245" s="169">
        <v>68.510000000000005</v>
      </c>
      <c r="L245" s="166"/>
      <c r="M245" s="170"/>
      <c r="T245" s="171"/>
      <c r="AT245" s="167" t="s">
        <v>171</v>
      </c>
      <c r="AU245" s="167" t="s">
        <v>81</v>
      </c>
      <c r="AV245" s="15" t="s">
        <v>184</v>
      </c>
      <c r="AW245" s="15" t="s">
        <v>29</v>
      </c>
      <c r="AX245" s="15" t="s">
        <v>72</v>
      </c>
      <c r="AY245" s="167" t="s">
        <v>160</v>
      </c>
    </row>
    <row r="246" spans="2:65" s="14" customFormat="1">
      <c r="B246" s="160"/>
      <c r="D246" s="149" t="s">
        <v>171</v>
      </c>
      <c r="E246" s="161" t="s">
        <v>1</v>
      </c>
      <c r="F246" s="162" t="s">
        <v>176</v>
      </c>
      <c r="H246" s="163">
        <v>137.02500000000001</v>
      </c>
      <c r="L246" s="160"/>
      <c r="M246" s="164"/>
      <c r="T246" s="165"/>
      <c r="AT246" s="161" t="s">
        <v>171</v>
      </c>
      <c r="AU246" s="161" t="s">
        <v>81</v>
      </c>
      <c r="AV246" s="14" t="s">
        <v>167</v>
      </c>
      <c r="AW246" s="14" t="s">
        <v>29</v>
      </c>
      <c r="AX246" s="14" t="s">
        <v>79</v>
      </c>
      <c r="AY246" s="161" t="s">
        <v>160</v>
      </c>
    </row>
    <row r="247" spans="2:65" s="1" customFormat="1" ht="37.9" customHeight="1">
      <c r="B247" s="132"/>
      <c r="C247" s="133" t="s">
        <v>255</v>
      </c>
      <c r="D247" s="133" t="s">
        <v>162</v>
      </c>
      <c r="E247" s="134" t="s">
        <v>256</v>
      </c>
      <c r="F247" s="135" t="s">
        <v>257</v>
      </c>
      <c r="G247" s="136" t="s">
        <v>179</v>
      </c>
      <c r="H247" s="137">
        <v>46.823999999999998</v>
      </c>
      <c r="I247" s="138">
        <v>0</v>
      </c>
      <c r="J247" s="138">
        <f>ROUND(I247*H247,2)</f>
        <v>0</v>
      </c>
      <c r="K247" s="135" t="s">
        <v>166</v>
      </c>
      <c r="L247" s="29"/>
      <c r="M247" s="139" t="s">
        <v>1</v>
      </c>
      <c r="N247" s="140" t="s">
        <v>37</v>
      </c>
      <c r="O247" s="141">
        <v>5.0999999999999997E-2</v>
      </c>
      <c r="P247" s="141">
        <f>O247*H247</f>
        <v>2.3880239999999997</v>
      </c>
      <c r="Q247" s="141">
        <v>0</v>
      </c>
      <c r="R247" s="141">
        <f>Q247*H247</f>
        <v>0</v>
      </c>
      <c r="S247" s="141">
        <v>0</v>
      </c>
      <c r="T247" s="142">
        <f>S247*H247</f>
        <v>0</v>
      </c>
      <c r="AR247" s="143" t="s">
        <v>167</v>
      </c>
      <c r="AT247" s="143" t="s">
        <v>162</v>
      </c>
      <c r="AU247" s="143" t="s">
        <v>81</v>
      </c>
      <c r="AY247" s="17" t="s">
        <v>160</v>
      </c>
      <c r="BE247" s="144">
        <f>IF(N247="základní",J247,0)</f>
        <v>0</v>
      </c>
      <c r="BF247" s="144">
        <f>IF(N247="snížená",J247,0)</f>
        <v>0</v>
      </c>
      <c r="BG247" s="144">
        <f>IF(N247="zákl. přenesená",J247,0)</f>
        <v>0</v>
      </c>
      <c r="BH247" s="144">
        <f>IF(N247="sníž. přenesená",J247,0)</f>
        <v>0</v>
      </c>
      <c r="BI247" s="144">
        <f>IF(N247="nulová",J247,0)</f>
        <v>0</v>
      </c>
      <c r="BJ247" s="17" t="s">
        <v>79</v>
      </c>
      <c r="BK247" s="144">
        <f>ROUND(I247*H247,2)</f>
        <v>0</v>
      </c>
      <c r="BL247" s="17" t="s">
        <v>167</v>
      </c>
      <c r="BM247" s="143" t="s">
        <v>258</v>
      </c>
    </row>
    <row r="248" spans="2:65" s="1" customFormat="1">
      <c r="B248" s="29"/>
      <c r="D248" s="145" t="s">
        <v>169</v>
      </c>
      <c r="F248" s="146" t="s">
        <v>259</v>
      </c>
      <c r="L248" s="29"/>
      <c r="M248" s="147"/>
      <c r="T248" s="52"/>
      <c r="AT248" s="17" t="s">
        <v>169</v>
      </c>
      <c r="AU248" s="17" t="s">
        <v>81</v>
      </c>
    </row>
    <row r="249" spans="2:65" s="12" customFormat="1" ht="22.5">
      <c r="B249" s="148"/>
      <c r="D249" s="149" t="s">
        <v>171</v>
      </c>
      <c r="E249" s="150" t="s">
        <v>1</v>
      </c>
      <c r="F249" s="151" t="s">
        <v>172</v>
      </c>
      <c r="H249" s="150" t="s">
        <v>1</v>
      </c>
      <c r="L249" s="148"/>
      <c r="M249" s="152"/>
      <c r="T249" s="153"/>
      <c r="AT249" s="150" t="s">
        <v>171</v>
      </c>
      <c r="AU249" s="150" t="s">
        <v>81</v>
      </c>
      <c r="AV249" s="12" t="s">
        <v>79</v>
      </c>
      <c r="AW249" s="12" t="s">
        <v>29</v>
      </c>
      <c r="AX249" s="12" t="s">
        <v>72</v>
      </c>
      <c r="AY249" s="150" t="s">
        <v>160</v>
      </c>
    </row>
    <row r="250" spans="2:65" s="12" customFormat="1">
      <c r="B250" s="148"/>
      <c r="D250" s="149" t="s">
        <v>171</v>
      </c>
      <c r="E250" s="150" t="s">
        <v>1</v>
      </c>
      <c r="F250" s="151" t="s">
        <v>173</v>
      </c>
      <c r="H250" s="150" t="s">
        <v>1</v>
      </c>
      <c r="L250" s="148"/>
      <c r="M250" s="152"/>
      <c r="T250" s="153"/>
      <c r="AT250" s="150" t="s">
        <v>171</v>
      </c>
      <c r="AU250" s="150" t="s">
        <v>81</v>
      </c>
      <c r="AV250" s="12" t="s">
        <v>79</v>
      </c>
      <c r="AW250" s="12" t="s">
        <v>29</v>
      </c>
      <c r="AX250" s="12" t="s">
        <v>72</v>
      </c>
      <c r="AY250" s="150" t="s">
        <v>160</v>
      </c>
    </row>
    <row r="251" spans="2:65" s="12" customFormat="1">
      <c r="B251" s="148"/>
      <c r="D251" s="149" t="s">
        <v>171</v>
      </c>
      <c r="E251" s="150" t="s">
        <v>1</v>
      </c>
      <c r="F251" s="151" t="s">
        <v>249</v>
      </c>
      <c r="H251" s="150" t="s">
        <v>1</v>
      </c>
      <c r="L251" s="148"/>
      <c r="M251" s="152"/>
      <c r="T251" s="153"/>
      <c r="AT251" s="150" t="s">
        <v>171</v>
      </c>
      <c r="AU251" s="150" t="s">
        <v>81</v>
      </c>
      <c r="AV251" s="12" t="s">
        <v>79</v>
      </c>
      <c r="AW251" s="12" t="s">
        <v>29</v>
      </c>
      <c r="AX251" s="12" t="s">
        <v>72</v>
      </c>
      <c r="AY251" s="150" t="s">
        <v>160</v>
      </c>
    </row>
    <row r="252" spans="2:65" s="12" customFormat="1">
      <c r="B252" s="148"/>
      <c r="D252" s="149" t="s">
        <v>171</v>
      </c>
      <c r="E252" s="150" t="s">
        <v>1</v>
      </c>
      <c r="F252" s="151" t="s">
        <v>173</v>
      </c>
      <c r="H252" s="150" t="s">
        <v>1</v>
      </c>
      <c r="L252" s="148"/>
      <c r="M252" s="152"/>
      <c r="T252" s="153"/>
      <c r="AT252" s="150" t="s">
        <v>171</v>
      </c>
      <c r="AU252" s="150" t="s">
        <v>81</v>
      </c>
      <c r="AV252" s="12" t="s">
        <v>79</v>
      </c>
      <c r="AW252" s="12" t="s">
        <v>29</v>
      </c>
      <c r="AX252" s="12" t="s">
        <v>72</v>
      </c>
      <c r="AY252" s="150" t="s">
        <v>160</v>
      </c>
    </row>
    <row r="253" spans="2:65" s="13" customFormat="1">
      <c r="B253" s="154"/>
      <c r="D253" s="149" t="s">
        <v>171</v>
      </c>
      <c r="E253" s="155" t="s">
        <v>1</v>
      </c>
      <c r="F253" s="156" t="s">
        <v>260</v>
      </c>
      <c r="H253" s="157">
        <v>23.411999999999999</v>
      </c>
      <c r="L253" s="154"/>
      <c r="M253" s="158"/>
      <c r="T253" s="159"/>
      <c r="AT253" s="155" t="s">
        <v>171</v>
      </c>
      <c r="AU253" s="155" t="s">
        <v>81</v>
      </c>
      <c r="AV253" s="13" t="s">
        <v>81</v>
      </c>
      <c r="AW253" s="13" t="s">
        <v>29</v>
      </c>
      <c r="AX253" s="13" t="s">
        <v>72</v>
      </c>
      <c r="AY253" s="155" t="s">
        <v>160</v>
      </c>
    </row>
    <row r="254" spans="2:65" s="15" customFormat="1">
      <c r="B254" s="166"/>
      <c r="D254" s="149" t="s">
        <v>171</v>
      </c>
      <c r="E254" s="167" t="s">
        <v>1</v>
      </c>
      <c r="F254" s="168" t="s">
        <v>252</v>
      </c>
      <c r="H254" s="169">
        <v>23.411999999999999</v>
      </c>
      <c r="L254" s="166"/>
      <c r="M254" s="170"/>
      <c r="T254" s="171"/>
      <c r="AT254" s="167" t="s">
        <v>171</v>
      </c>
      <c r="AU254" s="167" t="s">
        <v>81</v>
      </c>
      <c r="AV254" s="15" t="s">
        <v>184</v>
      </c>
      <c r="AW254" s="15" t="s">
        <v>29</v>
      </c>
      <c r="AX254" s="15" t="s">
        <v>72</v>
      </c>
      <c r="AY254" s="167" t="s">
        <v>160</v>
      </c>
    </row>
    <row r="255" spans="2:65" s="12" customFormat="1">
      <c r="B255" s="148"/>
      <c r="D255" s="149" t="s">
        <v>171</v>
      </c>
      <c r="E255" s="150" t="s">
        <v>1</v>
      </c>
      <c r="F255" s="151" t="s">
        <v>253</v>
      </c>
      <c r="H255" s="150" t="s">
        <v>1</v>
      </c>
      <c r="L255" s="148"/>
      <c r="M255" s="152"/>
      <c r="T255" s="153"/>
      <c r="AT255" s="150" t="s">
        <v>171</v>
      </c>
      <c r="AU255" s="150" t="s">
        <v>81</v>
      </c>
      <c r="AV255" s="12" t="s">
        <v>79</v>
      </c>
      <c r="AW255" s="12" t="s">
        <v>29</v>
      </c>
      <c r="AX255" s="12" t="s">
        <v>72</v>
      </c>
      <c r="AY255" s="150" t="s">
        <v>160</v>
      </c>
    </row>
    <row r="256" spans="2:65" s="12" customFormat="1">
      <c r="B256" s="148"/>
      <c r="D256" s="149" t="s">
        <v>171</v>
      </c>
      <c r="E256" s="150" t="s">
        <v>1</v>
      </c>
      <c r="F256" s="151" t="s">
        <v>173</v>
      </c>
      <c r="H256" s="150" t="s">
        <v>1</v>
      </c>
      <c r="L256" s="148"/>
      <c r="M256" s="152"/>
      <c r="T256" s="153"/>
      <c r="AT256" s="150" t="s">
        <v>171</v>
      </c>
      <c r="AU256" s="150" t="s">
        <v>81</v>
      </c>
      <c r="AV256" s="12" t="s">
        <v>79</v>
      </c>
      <c r="AW256" s="12" t="s">
        <v>29</v>
      </c>
      <c r="AX256" s="12" t="s">
        <v>72</v>
      </c>
      <c r="AY256" s="150" t="s">
        <v>160</v>
      </c>
    </row>
    <row r="257" spans="2:65" s="13" customFormat="1">
      <c r="B257" s="154"/>
      <c r="D257" s="149" t="s">
        <v>171</v>
      </c>
      <c r="E257" s="155" t="s">
        <v>1</v>
      </c>
      <c r="F257" s="156" t="s">
        <v>260</v>
      </c>
      <c r="H257" s="157">
        <v>23.411999999999999</v>
      </c>
      <c r="L257" s="154"/>
      <c r="M257" s="158"/>
      <c r="T257" s="159"/>
      <c r="AT257" s="155" t="s">
        <v>171</v>
      </c>
      <c r="AU257" s="155" t="s">
        <v>81</v>
      </c>
      <c r="AV257" s="13" t="s">
        <v>81</v>
      </c>
      <c r="AW257" s="13" t="s">
        <v>29</v>
      </c>
      <c r="AX257" s="13" t="s">
        <v>72</v>
      </c>
      <c r="AY257" s="155" t="s">
        <v>160</v>
      </c>
    </row>
    <row r="258" spans="2:65" s="15" customFormat="1">
      <c r="B258" s="166"/>
      <c r="D258" s="149" t="s">
        <v>171</v>
      </c>
      <c r="E258" s="167" t="s">
        <v>1</v>
      </c>
      <c r="F258" s="168" t="s">
        <v>252</v>
      </c>
      <c r="H258" s="169">
        <v>23.411999999999999</v>
      </c>
      <c r="L258" s="166"/>
      <c r="M258" s="170"/>
      <c r="T258" s="171"/>
      <c r="AT258" s="167" t="s">
        <v>171</v>
      </c>
      <c r="AU258" s="167" t="s">
        <v>81</v>
      </c>
      <c r="AV258" s="15" t="s">
        <v>184</v>
      </c>
      <c r="AW258" s="15" t="s">
        <v>29</v>
      </c>
      <c r="AX258" s="15" t="s">
        <v>72</v>
      </c>
      <c r="AY258" s="167" t="s">
        <v>160</v>
      </c>
    </row>
    <row r="259" spans="2:65" s="14" customFormat="1">
      <c r="B259" s="160"/>
      <c r="D259" s="149" t="s">
        <v>171</v>
      </c>
      <c r="E259" s="161" t="s">
        <v>1</v>
      </c>
      <c r="F259" s="162" t="s">
        <v>176</v>
      </c>
      <c r="H259" s="163">
        <v>46.823999999999998</v>
      </c>
      <c r="L259" s="160"/>
      <c r="M259" s="164"/>
      <c r="T259" s="165"/>
      <c r="AT259" s="161" t="s">
        <v>171</v>
      </c>
      <c r="AU259" s="161" t="s">
        <v>81</v>
      </c>
      <c r="AV259" s="14" t="s">
        <v>167</v>
      </c>
      <c r="AW259" s="14" t="s">
        <v>29</v>
      </c>
      <c r="AX259" s="14" t="s">
        <v>79</v>
      </c>
      <c r="AY259" s="161" t="s">
        <v>160</v>
      </c>
    </row>
    <row r="260" spans="2:65" s="1" customFormat="1" ht="37.9" customHeight="1">
      <c r="B260" s="132"/>
      <c r="C260" s="133" t="s">
        <v>8</v>
      </c>
      <c r="D260" s="133" t="s">
        <v>162</v>
      </c>
      <c r="E260" s="134" t="s">
        <v>261</v>
      </c>
      <c r="F260" s="135" t="s">
        <v>262</v>
      </c>
      <c r="G260" s="136" t="s">
        <v>179</v>
      </c>
      <c r="H260" s="137">
        <v>14.512</v>
      </c>
      <c r="I260" s="138">
        <v>0</v>
      </c>
      <c r="J260" s="138">
        <f>ROUND(I260*H260,2)</f>
        <v>0</v>
      </c>
      <c r="K260" s="135" t="s">
        <v>166</v>
      </c>
      <c r="L260" s="29"/>
      <c r="M260" s="139" t="s">
        <v>1</v>
      </c>
      <c r="N260" s="140" t="s">
        <v>37</v>
      </c>
      <c r="O260" s="141">
        <v>8.7999999999999995E-2</v>
      </c>
      <c r="P260" s="141">
        <f>O260*H260</f>
        <v>1.277056</v>
      </c>
      <c r="Q260" s="141">
        <v>0</v>
      </c>
      <c r="R260" s="141">
        <f>Q260*H260</f>
        <v>0</v>
      </c>
      <c r="S260" s="141">
        <v>0</v>
      </c>
      <c r="T260" s="142">
        <f>S260*H260</f>
        <v>0</v>
      </c>
      <c r="AR260" s="143" t="s">
        <v>167</v>
      </c>
      <c r="AT260" s="143" t="s">
        <v>162</v>
      </c>
      <c r="AU260" s="143" t="s">
        <v>81</v>
      </c>
      <c r="AY260" s="17" t="s">
        <v>160</v>
      </c>
      <c r="BE260" s="144">
        <f>IF(N260="základní",J260,0)</f>
        <v>0</v>
      </c>
      <c r="BF260" s="144">
        <f>IF(N260="snížená",J260,0)</f>
        <v>0</v>
      </c>
      <c r="BG260" s="144">
        <f>IF(N260="zákl. přenesená",J260,0)</f>
        <v>0</v>
      </c>
      <c r="BH260" s="144">
        <f>IF(N260="sníž. přenesená",J260,0)</f>
        <v>0</v>
      </c>
      <c r="BI260" s="144">
        <f>IF(N260="nulová",J260,0)</f>
        <v>0</v>
      </c>
      <c r="BJ260" s="17" t="s">
        <v>79</v>
      </c>
      <c r="BK260" s="144">
        <f>ROUND(I260*H260,2)</f>
        <v>0</v>
      </c>
      <c r="BL260" s="17" t="s">
        <v>167</v>
      </c>
      <c r="BM260" s="143" t="s">
        <v>263</v>
      </c>
    </row>
    <row r="261" spans="2:65" s="1" customFormat="1">
      <c r="B261" s="29"/>
      <c r="D261" s="145" t="s">
        <v>169</v>
      </c>
      <c r="F261" s="146" t="s">
        <v>264</v>
      </c>
      <c r="L261" s="29"/>
      <c r="M261" s="147"/>
      <c r="T261" s="52"/>
      <c r="AT261" s="17" t="s">
        <v>169</v>
      </c>
      <c r="AU261" s="17" t="s">
        <v>81</v>
      </c>
    </row>
    <row r="262" spans="2:65" s="1" customFormat="1" ht="68.25">
      <c r="B262" s="29"/>
      <c r="D262" s="149" t="s">
        <v>265</v>
      </c>
      <c r="F262" s="172" t="s">
        <v>266</v>
      </c>
      <c r="L262" s="29"/>
      <c r="M262" s="147"/>
      <c r="T262" s="52"/>
      <c r="AT262" s="17" t="s">
        <v>265</v>
      </c>
      <c r="AU262" s="17" t="s">
        <v>81</v>
      </c>
    </row>
    <row r="263" spans="2:65" s="12" customFormat="1" ht="22.5">
      <c r="B263" s="148"/>
      <c r="D263" s="149" t="s">
        <v>171</v>
      </c>
      <c r="E263" s="150" t="s">
        <v>1</v>
      </c>
      <c r="F263" s="151" t="s">
        <v>172</v>
      </c>
      <c r="H263" s="150" t="s">
        <v>1</v>
      </c>
      <c r="L263" s="148"/>
      <c r="M263" s="152"/>
      <c r="T263" s="153"/>
      <c r="AT263" s="150" t="s">
        <v>171</v>
      </c>
      <c r="AU263" s="150" t="s">
        <v>81</v>
      </c>
      <c r="AV263" s="12" t="s">
        <v>79</v>
      </c>
      <c r="AW263" s="12" t="s">
        <v>29</v>
      </c>
      <c r="AX263" s="12" t="s">
        <v>72</v>
      </c>
      <c r="AY263" s="150" t="s">
        <v>160</v>
      </c>
    </row>
    <row r="264" spans="2:65" s="12" customFormat="1">
      <c r="B264" s="148"/>
      <c r="D264" s="149" t="s">
        <v>171</v>
      </c>
      <c r="E264" s="150" t="s">
        <v>1</v>
      </c>
      <c r="F264" s="151" t="s">
        <v>173</v>
      </c>
      <c r="H264" s="150" t="s">
        <v>1</v>
      </c>
      <c r="L264" s="148"/>
      <c r="M264" s="152"/>
      <c r="T264" s="153"/>
      <c r="AT264" s="150" t="s">
        <v>171</v>
      </c>
      <c r="AU264" s="150" t="s">
        <v>81</v>
      </c>
      <c r="AV264" s="12" t="s">
        <v>79</v>
      </c>
      <c r="AW264" s="12" t="s">
        <v>29</v>
      </c>
      <c r="AX264" s="12" t="s">
        <v>72</v>
      </c>
      <c r="AY264" s="150" t="s">
        <v>160</v>
      </c>
    </row>
    <row r="265" spans="2:65" s="12" customFormat="1">
      <c r="B265" s="148"/>
      <c r="D265" s="149" t="s">
        <v>171</v>
      </c>
      <c r="E265" s="150" t="s">
        <v>1</v>
      </c>
      <c r="F265" s="151" t="s">
        <v>174</v>
      </c>
      <c r="H265" s="150" t="s">
        <v>1</v>
      </c>
      <c r="L265" s="148"/>
      <c r="M265" s="152"/>
      <c r="T265" s="153"/>
      <c r="AT265" s="150" t="s">
        <v>171</v>
      </c>
      <c r="AU265" s="150" t="s">
        <v>81</v>
      </c>
      <c r="AV265" s="12" t="s">
        <v>79</v>
      </c>
      <c r="AW265" s="12" t="s">
        <v>29</v>
      </c>
      <c r="AX265" s="12" t="s">
        <v>72</v>
      </c>
      <c r="AY265" s="150" t="s">
        <v>160</v>
      </c>
    </row>
    <row r="266" spans="2:65" s="12" customFormat="1">
      <c r="B266" s="148"/>
      <c r="D266" s="149" t="s">
        <v>171</v>
      </c>
      <c r="E266" s="150" t="s">
        <v>1</v>
      </c>
      <c r="F266" s="151" t="s">
        <v>267</v>
      </c>
      <c r="H266" s="150" t="s">
        <v>1</v>
      </c>
      <c r="L266" s="148"/>
      <c r="M266" s="152"/>
      <c r="T266" s="153"/>
      <c r="AT266" s="150" t="s">
        <v>171</v>
      </c>
      <c r="AU266" s="150" t="s">
        <v>81</v>
      </c>
      <c r="AV266" s="12" t="s">
        <v>79</v>
      </c>
      <c r="AW266" s="12" t="s">
        <v>29</v>
      </c>
      <c r="AX266" s="12" t="s">
        <v>72</v>
      </c>
      <c r="AY266" s="150" t="s">
        <v>160</v>
      </c>
    </row>
    <row r="267" spans="2:65" s="12" customFormat="1">
      <c r="B267" s="148"/>
      <c r="D267" s="149" t="s">
        <v>171</v>
      </c>
      <c r="E267" s="150" t="s">
        <v>1</v>
      </c>
      <c r="F267" s="151" t="s">
        <v>173</v>
      </c>
      <c r="H267" s="150" t="s">
        <v>1</v>
      </c>
      <c r="L267" s="148"/>
      <c r="M267" s="152"/>
      <c r="T267" s="153"/>
      <c r="AT267" s="150" t="s">
        <v>171</v>
      </c>
      <c r="AU267" s="150" t="s">
        <v>81</v>
      </c>
      <c r="AV267" s="12" t="s">
        <v>79</v>
      </c>
      <c r="AW267" s="12" t="s">
        <v>29</v>
      </c>
      <c r="AX267" s="12" t="s">
        <v>72</v>
      </c>
      <c r="AY267" s="150" t="s">
        <v>160</v>
      </c>
    </row>
    <row r="268" spans="2:65" s="13" customFormat="1" ht="22.5">
      <c r="B268" s="154"/>
      <c r="D268" s="149" t="s">
        <v>171</v>
      </c>
      <c r="E268" s="155" t="s">
        <v>1</v>
      </c>
      <c r="F268" s="156" t="s">
        <v>268</v>
      </c>
      <c r="H268" s="157">
        <v>14.512</v>
      </c>
      <c r="L268" s="154"/>
      <c r="M268" s="158"/>
      <c r="T268" s="159"/>
      <c r="AT268" s="155" t="s">
        <v>171</v>
      </c>
      <c r="AU268" s="155" t="s">
        <v>81</v>
      </c>
      <c r="AV268" s="13" t="s">
        <v>81</v>
      </c>
      <c r="AW268" s="13" t="s">
        <v>29</v>
      </c>
      <c r="AX268" s="13" t="s">
        <v>72</v>
      </c>
      <c r="AY268" s="155" t="s">
        <v>160</v>
      </c>
    </row>
    <row r="269" spans="2:65" s="14" customFormat="1">
      <c r="B269" s="160"/>
      <c r="D269" s="149" t="s">
        <v>171</v>
      </c>
      <c r="E269" s="161" t="s">
        <v>1</v>
      </c>
      <c r="F269" s="162" t="s">
        <v>176</v>
      </c>
      <c r="H269" s="163">
        <v>14.512</v>
      </c>
      <c r="L269" s="160"/>
      <c r="M269" s="164"/>
      <c r="T269" s="165"/>
      <c r="AT269" s="161" t="s">
        <v>171</v>
      </c>
      <c r="AU269" s="161" t="s">
        <v>81</v>
      </c>
      <c r="AV269" s="14" t="s">
        <v>167</v>
      </c>
      <c r="AW269" s="14" t="s">
        <v>29</v>
      </c>
      <c r="AX269" s="14" t="s">
        <v>79</v>
      </c>
      <c r="AY269" s="161" t="s">
        <v>160</v>
      </c>
    </row>
    <row r="270" spans="2:65" s="1" customFormat="1" ht="37.9" customHeight="1">
      <c r="B270" s="132"/>
      <c r="C270" s="133" t="s">
        <v>269</v>
      </c>
      <c r="D270" s="133" t="s">
        <v>162</v>
      </c>
      <c r="E270" s="134" t="s">
        <v>270</v>
      </c>
      <c r="F270" s="135" t="s">
        <v>271</v>
      </c>
      <c r="G270" s="136" t="s">
        <v>179</v>
      </c>
      <c r="H270" s="137">
        <v>14.696</v>
      </c>
      <c r="I270" s="138">
        <v>0</v>
      </c>
      <c r="J270" s="138">
        <f>ROUND(I270*H270,2)</f>
        <v>0</v>
      </c>
      <c r="K270" s="135" t="s">
        <v>166</v>
      </c>
      <c r="L270" s="29"/>
      <c r="M270" s="139" t="s">
        <v>1</v>
      </c>
      <c r="N270" s="140" t="s">
        <v>37</v>
      </c>
      <c r="O270" s="141">
        <v>0.10100000000000001</v>
      </c>
      <c r="P270" s="141">
        <f>O270*H270</f>
        <v>1.4842960000000001</v>
      </c>
      <c r="Q270" s="141">
        <v>0</v>
      </c>
      <c r="R270" s="141">
        <f>Q270*H270</f>
        <v>0</v>
      </c>
      <c r="S270" s="141">
        <v>0</v>
      </c>
      <c r="T270" s="142">
        <f>S270*H270</f>
        <v>0</v>
      </c>
      <c r="AR270" s="143" t="s">
        <v>167</v>
      </c>
      <c r="AT270" s="143" t="s">
        <v>162</v>
      </c>
      <c r="AU270" s="143" t="s">
        <v>81</v>
      </c>
      <c r="AY270" s="17" t="s">
        <v>160</v>
      </c>
      <c r="BE270" s="144">
        <f>IF(N270="základní",J270,0)</f>
        <v>0</v>
      </c>
      <c r="BF270" s="144">
        <f>IF(N270="snížená",J270,0)</f>
        <v>0</v>
      </c>
      <c r="BG270" s="144">
        <f>IF(N270="zákl. přenesená",J270,0)</f>
        <v>0</v>
      </c>
      <c r="BH270" s="144">
        <f>IF(N270="sníž. přenesená",J270,0)</f>
        <v>0</v>
      </c>
      <c r="BI270" s="144">
        <f>IF(N270="nulová",J270,0)</f>
        <v>0</v>
      </c>
      <c r="BJ270" s="17" t="s">
        <v>79</v>
      </c>
      <c r="BK270" s="144">
        <f>ROUND(I270*H270,2)</f>
        <v>0</v>
      </c>
      <c r="BL270" s="17" t="s">
        <v>167</v>
      </c>
      <c r="BM270" s="143" t="s">
        <v>272</v>
      </c>
    </row>
    <row r="271" spans="2:65" s="1" customFormat="1">
      <c r="B271" s="29"/>
      <c r="D271" s="145" t="s">
        <v>169</v>
      </c>
      <c r="F271" s="146" t="s">
        <v>273</v>
      </c>
      <c r="L271" s="29"/>
      <c r="M271" s="147"/>
      <c r="T271" s="52"/>
      <c r="AT271" s="17" t="s">
        <v>169</v>
      </c>
      <c r="AU271" s="17" t="s">
        <v>81</v>
      </c>
    </row>
    <row r="272" spans="2:65" s="12" customFormat="1" ht="22.5">
      <c r="B272" s="148"/>
      <c r="D272" s="149" t="s">
        <v>171</v>
      </c>
      <c r="E272" s="150" t="s">
        <v>1</v>
      </c>
      <c r="F272" s="151" t="s">
        <v>172</v>
      </c>
      <c r="H272" s="150" t="s">
        <v>1</v>
      </c>
      <c r="L272" s="148"/>
      <c r="M272" s="152"/>
      <c r="T272" s="153"/>
      <c r="AT272" s="150" t="s">
        <v>171</v>
      </c>
      <c r="AU272" s="150" t="s">
        <v>81</v>
      </c>
      <c r="AV272" s="12" t="s">
        <v>79</v>
      </c>
      <c r="AW272" s="12" t="s">
        <v>29</v>
      </c>
      <c r="AX272" s="12" t="s">
        <v>72</v>
      </c>
      <c r="AY272" s="150" t="s">
        <v>160</v>
      </c>
    </row>
    <row r="273" spans="2:65" s="12" customFormat="1">
      <c r="B273" s="148"/>
      <c r="D273" s="149" t="s">
        <v>171</v>
      </c>
      <c r="E273" s="150" t="s">
        <v>1</v>
      </c>
      <c r="F273" s="151" t="s">
        <v>173</v>
      </c>
      <c r="H273" s="150" t="s">
        <v>1</v>
      </c>
      <c r="L273" s="148"/>
      <c r="M273" s="152"/>
      <c r="T273" s="153"/>
      <c r="AT273" s="150" t="s">
        <v>171</v>
      </c>
      <c r="AU273" s="150" t="s">
        <v>81</v>
      </c>
      <c r="AV273" s="12" t="s">
        <v>79</v>
      </c>
      <c r="AW273" s="12" t="s">
        <v>29</v>
      </c>
      <c r="AX273" s="12" t="s">
        <v>72</v>
      </c>
      <c r="AY273" s="150" t="s">
        <v>160</v>
      </c>
    </row>
    <row r="274" spans="2:65" s="12" customFormat="1">
      <c r="B274" s="148"/>
      <c r="D274" s="149" t="s">
        <v>171</v>
      </c>
      <c r="E274" s="150" t="s">
        <v>1</v>
      </c>
      <c r="F274" s="151" t="s">
        <v>174</v>
      </c>
      <c r="H274" s="150" t="s">
        <v>1</v>
      </c>
      <c r="L274" s="148"/>
      <c r="M274" s="152"/>
      <c r="T274" s="153"/>
      <c r="AT274" s="150" t="s">
        <v>171</v>
      </c>
      <c r="AU274" s="150" t="s">
        <v>81</v>
      </c>
      <c r="AV274" s="12" t="s">
        <v>79</v>
      </c>
      <c r="AW274" s="12" t="s">
        <v>29</v>
      </c>
      <c r="AX274" s="12" t="s">
        <v>72</v>
      </c>
      <c r="AY274" s="150" t="s">
        <v>160</v>
      </c>
    </row>
    <row r="275" spans="2:65" s="12" customFormat="1">
      <c r="B275" s="148"/>
      <c r="D275" s="149" t="s">
        <v>171</v>
      </c>
      <c r="E275" s="150" t="s">
        <v>1</v>
      </c>
      <c r="F275" s="151" t="s">
        <v>267</v>
      </c>
      <c r="H275" s="150" t="s">
        <v>1</v>
      </c>
      <c r="L275" s="148"/>
      <c r="M275" s="152"/>
      <c r="T275" s="153"/>
      <c r="AT275" s="150" t="s">
        <v>171</v>
      </c>
      <c r="AU275" s="150" t="s">
        <v>81</v>
      </c>
      <c r="AV275" s="12" t="s">
        <v>79</v>
      </c>
      <c r="AW275" s="12" t="s">
        <v>29</v>
      </c>
      <c r="AX275" s="12" t="s">
        <v>72</v>
      </c>
      <c r="AY275" s="150" t="s">
        <v>160</v>
      </c>
    </row>
    <row r="276" spans="2:65" s="12" customFormat="1">
      <c r="B276" s="148"/>
      <c r="D276" s="149" t="s">
        <v>171</v>
      </c>
      <c r="E276" s="150" t="s">
        <v>1</v>
      </c>
      <c r="F276" s="151" t="s">
        <v>173</v>
      </c>
      <c r="H276" s="150" t="s">
        <v>1</v>
      </c>
      <c r="L276" s="148"/>
      <c r="M276" s="152"/>
      <c r="T276" s="153"/>
      <c r="AT276" s="150" t="s">
        <v>171</v>
      </c>
      <c r="AU276" s="150" t="s">
        <v>81</v>
      </c>
      <c r="AV276" s="12" t="s">
        <v>79</v>
      </c>
      <c r="AW276" s="12" t="s">
        <v>29</v>
      </c>
      <c r="AX276" s="12" t="s">
        <v>72</v>
      </c>
      <c r="AY276" s="150" t="s">
        <v>160</v>
      </c>
    </row>
    <row r="277" spans="2:65" s="13" customFormat="1" ht="22.5">
      <c r="B277" s="154"/>
      <c r="D277" s="149" t="s">
        <v>171</v>
      </c>
      <c r="E277" s="155" t="s">
        <v>1</v>
      </c>
      <c r="F277" s="156" t="s">
        <v>274</v>
      </c>
      <c r="H277" s="157">
        <v>14.696</v>
      </c>
      <c r="L277" s="154"/>
      <c r="M277" s="158"/>
      <c r="T277" s="159"/>
      <c r="AT277" s="155" t="s">
        <v>171</v>
      </c>
      <c r="AU277" s="155" t="s">
        <v>81</v>
      </c>
      <c r="AV277" s="13" t="s">
        <v>81</v>
      </c>
      <c r="AW277" s="13" t="s">
        <v>29</v>
      </c>
      <c r="AX277" s="13" t="s">
        <v>72</v>
      </c>
      <c r="AY277" s="155" t="s">
        <v>160</v>
      </c>
    </row>
    <row r="278" spans="2:65" s="14" customFormat="1">
      <c r="B278" s="160"/>
      <c r="D278" s="149" t="s">
        <v>171</v>
      </c>
      <c r="E278" s="161" t="s">
        <v>1</v>
      </c>
      <c r="F278" s="162" t="s">
        <v>176</v>
      </c>
      <c r="H278" s="163">
        <v>14.696</v>
      </c>
      <c r="L278" s="160"/>
      <c r="M278" s="164"/>
      <c r="T278" s="165"/>
      <c r="AT278" s="161" t="s">
        <v>171</v>
      </c>
      <c r="AU278" s="161" t="s">
        <v>81</v>
      </c>
      <c r="AV278" s="14" t="s">
        <v>167</v>
      </c>
      <c r="AW278" s="14" t="s">
        <v>29</v>
      </c>
      <c r="AX278" s="14" t="s">
        <v>79</v>
      </c>
      <c r="AY278" s="161" t="s">
        <v>160</v>
      </c>
    </row>
    <row r="279" spans="2:65" s="1" customFormat="1" ht="24.2" customHeight="1">
      <c r="B279" s="132"/>
      <c r="C279" s="133" t="s">
        <v>275</v>
      </c>
      <c r="D279" s="133" t="s">
        <v>162</v>
      </c>
      <c r="E279" s="134" t="s">
        <v>276</v>
      </c>
      <c r="F279" s="135" t="s">
        <v>277</v>
      </c>
      <c r="G279" s="136" t="s">
        <v>179</v>
      </c>
      <c r="H279" s="137">
        <v>108.099</v>
      </c>
      <c r="I279" s="138">
        <v>0</v>
      </c>
      <c r="J279" s="138">
        <f>ROUND(I279*H279,2)</f>
        <v>0</v>
      </c>
      <c r="K279" s="135" t="s">
        <v>166</v>
      </c>
      <c r="L279" s="29"/>
      <c r="M279" s="139" t="s">
        <v>1</v>
      </c>
      <c r="N279" s="140" t="s">
        <v>37</v>
      </c>
      <c r="O279" s="141">
        <v>7.1999999999999995E-2</v>
      </c>
      <c r="P279" s="141">
        <f>O279*H279</f>
        <v>7.7831279999999996</v>
      </c>
      <c r="Q279" s="141">
        <v>0</v>
      </c>
      <c r="R279" s="141">
        <f>Q279*H279</f>
        <v>0</v>
      </c>
      <c r="S279" s="141">
        <v>0</v>
      </c>
      <c r="T279" s="142">
        <f>S279*H279</f>
        <v>0</v>
      </c>
      <c r="AR279" s="143" t="s">
        <v>167</v>
      </c>
      <c r="AT279" s="143" t="s">
        <v>162</v>
      </c>
      <c r="AU279" s="143" t="s">
        <v>81</v>
      </c>
      <c r="AY279" s="17" t="s">
        <v>160</v>
      </c>
      <c r="BE279" s="144">
        <f>IF(N279="základní",J279,0)</f>
        <v>0</v>
      </c>
      <c r="BF279" s="144">
        <f>IF(N279="snížená",J279,0)</f>
        <v>0</v>
      </c>
      <c r="BG279" s="144">
        <f>IF(N279="zákl. přenesená",J279,0)</f>
        <v>0</v>
      </c>
      <c r="BH279" s="144">
        <f>IF(N279="sníž. přenesená",J279,0)</f>
        <v>0</v>
      </c>
      <c r="BI279" s="144">
        <f>IF(N279="nulová",J279,0)</f>
        <v>0</v>
      </c>
      <c r="BJ279" s="17" t="s">
        <v>79</v>
      </c>
      <c r="BK279" s="144">
        <f>ROUND(I279*H279,2)</f>
        <v>0</v>
      </c>
      <c r="BL279" s="17" t="s">
        <v>167</v>
      </c>
      <c r="BM279" s="143" t="s">
        <v>278</v>
      </c>
    </row>
    <row r="280" spans="2:65" s="1" customFormat="1">
      <c r="B280" s="29"/>
      <c r="D280" s="145" t="s">
        <v>169</v>
      </c>
      <c r="F280" s="146" t="s">
        <v>279</v>
      </c>
      <c r="L280" s="29"/>
      <c r="M280" s="147"/>
      <c r="T280" s="52"/>
      <c r="AT280" s="17" t="s">
        <v>169</v>
      </c>
      <c r="AU280" s="17" t="s">
        <v>81</v>
      </c>
    </row>
    <row r="281" spans="2:65" s="12" customFormat="1" ht="22.5">
      <c r="B281" s="148"/>
      <c r="D281" s="149" t="s">
        <v>171</v>
      </c>
      <c r="E281" s="150" t="s">
        <v>1</v>
      </c>
      <c r="F281" s="151" t="s">
        <v>172</v>
      </c>
      <c r="H281" s="150" t="s">
        <v>1</v>
      </c>
      <c r="L281" s="148"/>
      <c r="M281" s="152"/>
      <c r="T281" s="153"/>
      <c r="AT281" s="150" t="s">
        <v>171</v>
      </c>
      <c r="AU281" s="150" t="s">
        <v>81</v>
      </c>
      <c r="AV281" s="12" t="s">
        <v>79</v>
      </c>
      <c r="AW281" s="12" t="s">
        <v>29</v>
      </c>
      <c r="AX281" s="12" t="s">
        <v>72</v>
      </c>
      <c r="AY281" s="150" t="s">
        <v>160</v>
      </c>
    </row>
    <row r="282" spans="2:65" s="12" customFormat="1">
      <c r="B282" s="148"/>
      <c r="D282" s="149" t="s">
        <v>171</v>
      </c>
      <c r="E282" s="150" t="s">
        <v>1</v>
      </c>
      <c r="F282" s="151" t="s">
        <v>173</v>
      </c>
      <c r="H282" s="150" t="s">
        <v>1</v>
      </c>
      <c r="L282" s="148"/>
      <c r="M282" s="152"/>
      <c r="T282" s="153"/>
      <c r="AT282" s="150" t="s">
        <v>171</v>
      </c>
      <c r="AU282" s="150" t="s">
        <v>81</v>
      </c>
      <c r="AV282" s="12" t="s">
        <v>79</v>
      </c>
      <c r="AW282" s="12" t="s">
        <v>29</v>
      </c>
      <c r="AX282" s="12" t="s">
        <v>72</v>
      </c>
      <c r="AY282" s="150" t="s">
        <v>160</v>
      </c>
    </row>
    <row r="283" spans="2:65" s="12" customFormat="1">
      <c r="B283" s="148"/>
      <c r="D283" s="149" t="s">
        <v>171</v>
      </c>
      <c r="E283" s="150" t="s">
        <v>1</v>
      </c>
      <c r="F283" s="151" t="s">
        <v>174</v>
      </c>
      <c r="H283" s="150" t="s">
        <v>1</v>
      </c>
      <c r="L283" s="148"/>
      <c r="M283" s="152"/>
      <c r="T283" s="153"/>
      <c r="AT283" s="150" t="s">
        <v>171</v>
      </c>
      <c r="AU283" s="150" t="s">
        <v>81</v>
      </c>
      <c r="AV283" s="12" t="s">
        <v>79</v>
      </c>
      <c r="AW283" s="12" t="s">
        <v>29</v>
      </c>
      <c r="AX283" s="12" t="s">
        <v>72</v>
      </c>
      <c r="AY283" s="150" t="s">
        <v>160</v>
      </c>
    </row>
    <row r="284" spans="2:65" s="13" customFormat="1">
      <c r="B284" s="154"/>
      <c r="D284" s="149" t="s">
        <v>171</v>
      </c>
      <c r="E284" s="155" t="s">
        <v>1</v>
      </c>
      <c r="F284" s="156" t="s">
        <v>280</v>
      </c>
      <c r="H284" s="157">
        <v>108.099</v>
      </c>
      <c r="L284" s="154"/>
      <c r="M284" s="158"/>
      <c r="T284" s="159"/>
      <c r="AT284" s="155" t="s">
        <v>171</v>
      </c>
      <c r="AU284" s="155" t="s">
        <v>81</v>
      </c>
      <c r="AV284" s="13" t="s">
        <v>81</v>
      </c>
      <c r="AW284" s="13" t="s">
        <v>29</v>
      </c>
      <c r="AX284" s="13" t="s">
        <v>72</v>
      </c>
      <c r="AY284" s="155" t="s">
        <v>160</v>
      </c>
    </row>
    <row r="285" spans="2:65" s="14" customFormat="1">
      <c r="B285" s="160"/>
      <c r="D285" s="149" t="s">
        <v>171</v>
      </c>
      <c r="E285" s="161" t="s">
        <v>1</v>
      </c>
      <c r="F285" s="162" t="s">
        <v>176</v>
      </c>
      <c r="H285" s="163">
        <v>108.099</v>
      </c>
      <c r="L285" s="160"/>
      <c r="M285" s="164"/>
      <c r="T285" s="165"/>
      <c r="AT285" s="161" t="s">
        <v>171</v>
      </c>
      <c r="AU285" s="161" t="s">
        <v>81</v>
      </c>
      <c r="AV285" s="14" t="s">
        <v>167</v>
      </c>
      <c r="AW285" s="14" t="s">
        <v>29</v>
      </c>
      <c r="AX285" s="14" t="s">
        <v>79</v>
      </c>
      <c r="AY285" s="161" t="s">
        <v>160</v>
      </c>
    </row>
    <row r="286" spans="2:65" s="1" customFormat="1" ht="24.2" customHeight="1">
      <c r="B286" s="132"/>
      <c r="C286" s="133" t="s">
        <v>281</v>
      </c>
      <c r="D286" s="133" t="s">
        <v>162</v>
      </c>
      <c r="E286" s="134" t="s">
        <v>282</v>
      </c>
      <c r="F286" s="135" t="s">
        <v>283</v>
      </c>
      <c r="G286" s="136" t="s">
        <v>179</v>
      </c>
      <c r="H286" s="137">
        <v>87.247</v>
      </c>
      <c r="I286" s="138">
        <v>0</v>
      </c>
      <c r="J286" s="138">
        <f>ROUND(I286*H286,2)</f>
        <v>0</v>
      </c>
      <c r="K286" s="135" t="s">
        <v>166</v>
      </c>
      <c r="L286" s="29"/>
      <c r="M286" s="139" t="s">
        <v>1</v>
      </c>
      <c r="N286" s="140" t="s">
        <v>37</v>
      </c>
      <c r="O286" s="141">
        <v>9.6000000000000002E-2</v>
      </c>
      <c r="P286" s="141">
        <f>O286*H286</f>
        <v>8.375712</v>
      </c>
      <c r="Q286" s="141">
        <v>0</v>
      </c>
      <c r="R286" s="141">
        <f>Q286*H286</f>
        <v>0</v>
      </c>
      <c r="S286" s="141">
        <v>0</v>
      </c>
      <c r="T286" s="142">
        <f>S286*H286</f>
        <v>0</v>
      </c>
      <c r="AR286" s="143" t="s">
        <v>167</v>
      </c>
      <c r="AT286" s="143" t="s">
        <v>162</v>
      </c>
      <c r="AU286" s="143" t="s">
        <v>81</v>
      </c>
      <c r="AY286" s="17" t="s">
        <v>160</v>
      </c>
      <c r="BE286" s="144">
        <f>IF(N286="základní",J286,0)</f>
        <v>0</v>
      </c>
      <c r="BF286" s="144">
        <f>IF(N286="snížená",J286,0)</f>
        <v>0</v>
      </c>
      <c r="BG286" s="144">
        <f>IF(N286="zákl. přenesená",J286,0)</f>
        <v>0</v>
      </c>
      <c r="BH286" s="144">
        <f>IF(N286="sníž. přenesená",J286,0)</f>
        <v>0</v>
      </c>
      <c r="BI286" s="144">
        <f>IF(N286="nulová",J286,0)</f>
        <v>0</v>
      </c>
      <c r="BJ286" s="17" t="s">
        <v>79</v>
      </c>
      <c r="BK286" s="144">
        <f>ROUND(I286*H286,2)</f>
        <v>0</v>
      </c>
      <c r="BL286" s="17" t="s">
        <v>167</v>
      </c>
      <c r="BM286" s="143" t="s">
        <v>284</v>
      </c>
    </row>
    <row r="287" spans="2:65" s="1" customFormat="1">
      <c r="B287" s="29"/>
      <c r="D287" s="145" t="s">
        <v>169</v>
      </c>
      <c r="F287" s="146" t="s">
        <v>285</v>
      </c>
      <c r="L287" s="29"/>
      <c r="M287" s="147"/>
      <c r="T287" s="52"/>
      <c r="AT287" s="17" t="s">
        <v>169</v>
      </c>
      <c r="AU287" s="17" t="s">
        <v>81</v>
      </c>
    </row>
    <row r="288" spans="2:65" s="12" customFormat="1" ht="22.5">
      <c r="B288" s="148"/>
      <c r="D288" s="149" t="s">
        <v>171</v>
      </c>
      <c r="E288" s="150" t="s">
        <v>1</v>
      </c>
      <c r="F288" s="151" t="s">
        <v>172</v>
      </c>
      <c r="H288" s="150" t="s">
        <v>1</v>
      </c>
      <c r="L288" s="148"/>
      <c r="M288" s="152"/>
      <c r="T288" s="153"/>
      <c r="AT288" s="150" t="s">
        <v>171</v>
      </c>
      <c r="AU288" s="150" t="s">
        <v>81</v>
      </c>
      <c r="AV288" s="12" t="s">
        <v>79</v>
      </c>
      <c r="AW288" s="12" t="s">
        <v>29</v>
      </c>
      <c r="AX288" s="12" t="s">
        <v>72</v>
      </c>
      <c r="AY288" s="150" t="s">
        <v>160</v>
      </c>
    </row>
    <row r="289" spans="2:65" s="12" customFormat="1">
      <c r="B289" s="148"/>
      <c r="D289" s="149" t="s">
        <v>171</v>
      </c>
      <c r="E289" s="150" t="s">
        <v>1</v>
      </c>
      <c r="F289" s="151" t="s">
        <v>173</v>
      </c>
      <c r="H289" s="150" t="s">
        <v>1</v>
      </c>
      <c r="L289" s="148"/>
      <c r="M289" s="152"/>
      <c r="T289" s="153"/>
      <c r="AT289" s="150" t="s">
        <v>171</v>
      </c>
      <c r="AU289" s="150" t="s">
        <v>81</v>
      </c>
      <c r="AV289" s="12" t="s">
        <v>79</v>
      </c>
      <c r="AW289" s="12" t="s">
        <v>29</v>
      </c>
      <c r="AX289" s="12" t="s">
        <v>72</v>
      </c>
      <c r="AY289" s="150" t="s">
        <v>160</v>
      </c>
    </row>
    <row r="290" spans="2:65" s="12" customFormat="1">
      <c r="B290" s="148"/>
      <c r="D290" s="149" t="s">
        <v>171</v>
      </c>
      <c r="E290" s="150" t="s">
        <v>1</v>
      </c>
      <c r="F290" s="151" t="s">
        <v>174</v>
      </c>
      <c r="H290" s="150" t="s">
        <v>1</v>
      </c>
      <c r="L290" s="148"/>
      <c r="M290" s="152"/>
      <c r="T290" s="153"/>
      <c r="AT290" s="150" t="s">
        <v>171</v>
      </c>
      <c r="AU290" s="150" t="s">
        <v>81</v>
      </c>
      <c r="AV290" s="12" t="s">
        <v>79</v>
      </c>
      <c r="AW290" s="12" t="s">
        <v>29</v>
      </c>
      <c r="AX290" s="12" t="s">
        <v>72</v>
      </c>
      <c r="AY290" s="150" t="s">
        <v>160</v>
      </c>
    </row>
    <row r="291" spans="2:65" s="13" customFormat="1">
      <c r="B291" s="154"/>
      <c r="D291" s="149" t="s">
        <v>171</v>
      </c>
      <c r="E291" s="155" t="s">
        <v>1</v>
      </c>
      <c r="F291" s="156" t="s">
        <v>286</v>
      </c>
      <c r="H291" s="157">
        <v>87.247</v>
      </c>
      <c r="L291" s="154"/>
      <c r="M291" s="158"/>
      <c r="T291" s="159"/>
      <c r="AT291" s="155" t="s">
        <v>171</v>
      </c>
      <c r="AU291" s="155" t="s">
        <v>81</v>
      </c>
      <c r="AV291" s="13" t="s">
        <v>81</v>
      </c>
      <c r="AW291" s="13" t="s">
        <v>29</v>
      </c>
      <c r="AX291" s="13" t="s">
        <v>72</v>
      </c>
      <c r="AY291" s="155" t="s">
        <v>160</v>
      </c>
    </row>
    <row r="292" spans="2:65" s="14" customFormat="1">
      <c r="B292" s="160"/>
      <c r="D292" s="149" t="s">
        <v>171</v>
      </c>
      <c r="E292" s="161" t="s">
        <v>1</v>
      </c>
      <c r="F292" s="162" t="s">
        <v>176</v>
      </c>
      <c r="H292" s="163">
        <v>87.247</v>
      </c>
      <c r="L292" s="160"/>
      <c r="M292" s="164"/>
      <c r="T292" s="165"/>
      <c r="AT292" s="161" t="s">
        <v>171</v>
      </c>
      <c r="AU292" s="161" t="s">
        <v>81</v>
      </c>
      <c r="AV292" s="14" t="s">
        <v>167</v>
      </c>
      <c r="AW292" s="14" t="s">
        <v>29</v>
      </c>
      <c r="AX292" s="14" t="s">
        <v>79</v>
      </c>
      <c r="AY292" s="161" t="s">
        <v>160</v>
      </c>
    </row>
    <row r="293" spans="2:65" s="1" customFormat="1" ht="24.2" customHeight="1">
      <c r="B293" s="132"/>
      <c r="C293" s="133" t="s">
        <v>287</v>
      </c>
      <c r="D293" s="133" t="s">
        <v>162</v>
      </c>
      <c r="E293" s="134" t="s">
        <v>288</v>
      </c>
      <c r="F293" s="135" t="s">
        <v>289</v>
      </c>
      <c r="G293" s="136" t="s">
        <v>179</v>
      </c>
      <c r="H293" s="137">
        <v>7.984</v>
      </c>
      <c r="I293" s="138">
        <v>0</v>
      </c>
      <c r="J293" s="138">
        <f>ROUND(I293*H293,2)</f>
        <v>0</v>
      </c>
      <c r="K293" s="135" t="s">
        <v>166</v>
      </c>
      <c r="L293" s="29"/>
      <c r="M293" s="139" t="s">
        <v>1</v>
      </c>
      <c r="N293" s="140" t="s">
        <v>37</v>
      </c>
      <c r="O293" s="141">
        <v>0.11899999999999999</v>
      </c>
      <c r="P293" s="141">
        <f>O293*H293</f>
        <v>0.95009599999999994</v>
      </c>
      <c r="Q293" s="141">
        <v>0</v>
      </c>
      <c r="R293" s="141">
        <f>Q293*H293</f>
        <v>0</v>
      </c>
      <c r="S293" s="141">
        <v>0</v>
      </c>
      <c r="T293" s="142">
        <f>S293*H293</f>
        <v>0</v>
      </c>
      <c r="AR293" s="143" t="s">
        <v>167</v>
      </c>
      <c r="AT293" s="143" t="s">
        <v>162</v>
      </c>
      <c r="AU293" s="143" t="s">
        <v>81</v>
      </c>
      <c r="AY293" s="17" t="s">
        <v>160</v>
      </c>
      <c r="BE293" s="144">
        <f>IF(N293="základní",J293,0)</f>
        <v>0</v>
      </c>
      <c r="BF293" s="144">
        <f>IF(N293="snížená",J293,0)</f>
        <v>0</v>
      </c>
      <c r="BG293" s="144">
        <f>IF(N293="zákl. přenesená",J293,0)</f>
        <v>0</v>
      </c>
      <c r="BH293" s="144">
        <f>IF(N293="sníž. přenesená",J293,0)</f>
        <v>0</v>
      </c>
      <c r="BI293" s="144">
        <f>IF(N293="nulová",J293,0)</f>
        <v>0</v>
      </c>
      <c r="BJ293" s="17" t="s">
        <v>79</v>
      </c>
      <c r="BK293" s="144">
        <f>ROUND(I293*H293,2)</f>
        <v>0</v>
      </c>
      <c r="BL293" s="17" t="s">
        <v>167</v>
      </c>
      <c r="BM293" s="143" t="s">
        <v>290</v>
      </c>
    </row>
    <row r="294" spans="2:65" s="1" customFormat="1">
      <c r="B294" s="29"/>
      <c r="D294" s="145" t="s">
        <v>169</v>
      </c>
      <c r="F294" s="146" t="s">
        <v>291</v>
      </c>
      <c r="L294" s="29"/>
      <c r="M294" s="147"/>
      <c r="T294" s="52"/>
      <c r="AT294" s="17" t="s">
        <v>169</v>
      </c>
      <c r="AU294" s="17" t="s">
        <v>81</v>
      </c>
    </row>
    <row r="295" spans="2:65" s="12" customFormat="1" ht="22.5">
      <c r="B295" s="148"/>
      <c r="D295" s="149" t="s">
        <v>171</v>
      </c>
      <c r="E295" s="150" t="s">
        <v>1</v>
      </c>
      <c r="F295" s="151" t="s">
        <v>172</v>
      </c>
      <c r="H295" s="150" t="s">
        <v>1</v>
      </c>
      <c r="L295" s="148"/>
      <c r="M295" s="152"/>
      <c r="T295" s="153"/>
      <c r="AT295" s="150" t="s">
        <v>171</v>
      </c>
      <c r="AU295" s="150" t="s">
        <v>81</v>
      </c>
      <c r="AV295" s="12" t="s">
        <v>79</v>
      </c>
      <c r="AW295" s="12" t="s">
        <v>29</v>
      </c>
      <c r="AX295" s="12" t="s">
        <v>72</v>
      </c>
      <c r="AY295" s="150" t="s">
        <v>160</v>
      </c>
    </row>
    <row r="296" spans="2:65" s="12" customFormat="1">
      <c r="B296" s="148"/>
      <c r="D296" s="149" t="s">
        <v>171</v>
      </c>
      <c r="E296" s="150" t="s">
        <v>1</v>
      </c>
      <c r="F296" s="151" t="s">
        <v>173</v>
      </c>
      <c r="H296" s="150" t="s">
        <v>1</v>
      </c>
      <c r="L296" s="148"/>
      <c r="M296" s="152"/>
      <c r="T296" s="153"/>
      <c r="AT296" s="150" t="s">
        <v>171</v>
      </c>
      <c r="AU296" s="150" t="s">
        <v>81</v>
      </c>
      <c r="AV296" s="12" t="s">
        <v>79</v>
      </c>
      <c r="AW296" s="12" t="s">
        <v>29</v>
      </c>
      <c r="AX296" s="12" t="s">
        <v>72</v>
      </c>
      <c r="AY296" s="150" t="s">
        <v>160</v>
      </c>
    </row>
    <row r="297" spans="2:65" s="12" customFormat="1">
      <c r="B297" s="148"/>
      <c r="D297" s="149" t="s">
        <v>171</v>
      </c>
      <c r="E297" s="150" t="s">
        <v>1</v>
      </c>
      <c r="F297" s="151" t="s">
        <v>174</v>
      </c>
      <c r="H297" s="150" t="s">
        <v>1</v>
      </c>
      <c r="L297" s="148"/>
      <c r="M297" s="152"/>
      <c r="T297" s="153"/>
      <c r="AT297" s="150" t="s">
        <v>171</v>
      </c>
      <c r="AU297" s="150" t="s">
        <v>81</v>
      </c>
      <c r="AV297" s="12" t="s">
        <v>79</v>
      </c>
      <c r="AW297" s="12" t="s">
        <v>29</v>
      </c>
      <c r="AX297" s="12" t="s">
        <v>72</v>
      </c>
      <c r="AY297" s="150" t="s">
        <v>160</v>
      </c>
    </row>
    <row r="298" spans="2:65" s="13" customFormat="1">
      <c r="B298" s="154"/>
      <c r="D298" s="149" t="s">
        <v>171</v>
      </c>
      <c r="E298" s="155" t="s">
        <v>1</v>
      </c>
      <c r="F298" s="156" t="s">
        <v>292</v>
      </c>
      <c r="H298" s="157">
        <v>7.984</v>
      </c>
      <c r="L298" s="154"/>
      <c r="M298" s="158"/>
      <c r="T298" s="159"/>
      <c r="AT298" s="155" t="s">
        <v>171</v>
      </c>
      <c r="AU298" s="155" t="s">
        <v>81</v>
      </c>
      <c r="AV298" s="13" t="s">
        <v>81</v>
      </c>
      <c r="AW298" s="13" t="s">
        <v>29</v>
      </c>
      <c r="AX298" s="13" t="s">
        <v>72</v>
      </c>
      <c r="AY298" s="155" t="s">
        <v>160</v>
      </c>
    </row>
    <row r="299" spans="2:65" s="14" customFormat="1">
      <c r="B299" s="160"/>
      <c r="D299" s="149" t="s">
        <v>171</v>
      </c>
      <c r="E299" s="161" t="s">
        <v>1</v>
      </c>
      <c r="F299" s="162" t="s">
        <v>176</v>
      </c>
      <c r="H299" s="163">
        <v>7.984</v>
      </c>
      <c r="L299" s="160"/>
      <c r="M299" s="164"/>
      <c r="T299" s="165"/>
      <c r="AT299" s="161" t="s">
        <v>171</v>
      </c>
      <c r="AU299" s="161" t="s">
        <v>81</v>
      </c>
      <c r="AV299" s="14" t="s">
        <v>167</v>
      </c>
      <c r="AW299" s="14" t="s">
        <v>29</v>
      </c>
      <c r="AX299" s="14" t="s">
        <v>79</v>
      </c>
      <c r="AY299" s="161" t="s">
        <v>160</v>
      </c>
    </row>
    <row r="300" spans="2:65" s="1" customFormat="1" ht="24.2" customHeight="1">
      <c r="B300" s="132"/>
      <c r="C300" s="133" t="s">
        <v>293</v>
      </c>
      <c r="D300" s="133" t="s">
        <v>162</v>
      </c>
      <c r="E300" s="134" t="s">
        <v>294</v>
      </c>
      <c r="F300" s="135" t="s">
        <v>295</v>
      </c>
      <c r="G300" s="136" t="s">
        <v>179</v>
      </c>
      <c r="H300" s="137">
        <v>37.713000000000001</v>
      </c>
      <c r="I300" s="138">
        <v>0</v>
      </c>
      <c r="J300" s="138">
        <f>ROUND(I300*H300,2)</f>
        <v>0</v>
      </c>
      <c r="K300" s="135" t="s">
        <v>166</v>
      </c>
      <c r="L300" s="29"/>
      <c r="M300" s="139" t="s">
        <v>1</v>
      </c>
      <c r="N300" s="140" t="s">
        <v>37</v>
      </c>
      <c r="O300" s="141">
        <v>0.32800000000000001</v>
      </c>
      <c r="P300" s="141">
        <f>O300*H300</f>
        <v>12.369864000000002</v>
      </c>
      <c r="Q300" s="141">
        <v>0</v>
      </c>
      <c r="R300" s="141">
        <f>Q300*H300</f>
        <v>0</v>
      </c>
      <c r="S300" s="141">
        <v>0</v>
      </c>
      <c r="T300" s="142">
        <f>S300*H300</f>
        <v>0</v>
      </c>
      <c r="AR300" s="143" t="s">
        <v>167</v>
      </c>
      <c r="AT300" s="143" t="s">
        <v>162</v>
      </c>
      <c r="AU300" s="143" t="s">
        <v>81</v>
      </c>
      <c r="AY300" s="17" t="s">
        <v>160</v>
      </c>
      <c r="BE300" s="144">
        <f>IF(N300="základní",J300,0)</f>
        <v>0</v>
      </c>
      <c r="BF300" s="144">
        <f>IF(N300="snížená",J300,0)</f>
        <v>0</v>
      </c>
      <c r="BG300" s="144">
        <f>IF(N300="zákl. přenesená",J300,0)</f>
        <v>0</v>
      </c>
      <c r="BH300" s="144">
        <f>IF(N300="sníž. přenesená",J300,0)</f>
        <v>0</v>
      </c>
      <c r="BI300" s="144">
        <f>IF(N300="nulová",J300,0)</f>
        <v>0</v>
      </c>
      <c r="BJ300" s="17" t="s">
        <v>79</v>
      </c>
      <c r="BK300" s="144">
        <f>ROUND(I300*H300,2)</f>
        <v>0</v>
      </c>
      <c r="BL300" s="17" t="s">
        <v>167</v>
      </c>
      <c r="BM300" s="143" t="s">
        <v>296</v>
      </c>
    </row>
    <row r="301" spans="2:65" s="1" customFormat="1">
      <c r="B301" s="29"/>
      <c r="D301" s="145" t="s">
        <v>169</v>
      </c>
      <c r="F301" s="146" t="s">
        <v>297</v>
      </c>
      <c r="L301" s="29"/>
      <c r="M301" s="147"/>
      <c r="T301" s="52"/>
      <c r="AT301" s="17" t="s">
        <v>169</v>
      </c>
      <c r="AU301" s="17" t="s">
        <v>81</v>
      </c>
    </row>
    <row r="302" spans="2:65" s="12" customFormat="1" ht="22.5">
      <c r="B302" s="148"/>
      <c r="D302" s="149" t="s">
        <v>171</v>
      </c>
      <c r="E302" s="150" t="s">
        <v>1</v>
      </c>
      <c r="F302" s="151" t="s">
        <v>172</v>
      </c>
      <c r="H302" s="150" t="s">
        <v>1</v>
      </c>
      <c r="L302" s="148"/>
      <c r="M302" s="152"/>
      <c r="T302" s="153"/>
      <c r="AT302" s="150" t="s">
        <v>171</v>
      </c>
      <c r="AU302" s="150" t="s">
        <v>81</v>
      </c>
      <c r="AV302" s="12" t="s">
        <v>79</v>
      </c>
      <c r="AW302" s="12" t="s">
        <v>29</v>
      </c>
      <c r="AX302" s="12" t="s">
        <v>72</v>
      </c>
      <c r="AY302" s="150" t="s">
        <v>160</v>
      </c>
    </row>
    <row r="303" spans="2:65" s="12" customFormat="1">
      <c r="B303" s="148"/>
      <c r="D303" s="149" t="s">
        <v>171</v>
      </c>
      <c r="E303" s="150" t="s">
        <v>1</v>
      </c>
      <c r="F303" s="151" t="s">
        <v>173</v>
      </c>
      <c r="H303" s="150" t="s">
        <v>1</v>
      </c>
      <c r="L303" s="148"/>
      <c r="M303" s="152"/>
      <c r="T303" s="153"/>
      <c r="AT303" s="150" t="s">
        <v>171</v>
      </c>
      <c r="AU303" s="150" t="s">
        <v>81</v>
      </c>
      <c r="AV303" s="12" t="s">
        <v>79</v>
      </c>
      <c r="AW303" s="12" t="s">
        <v>29</v>
      </c>
      <c r="AX303" s="12" t="s">
        <v>72</v>
      </c>
      <c r="AY303" s="150" t="s">
        <v>160</v>
      </c>
    </row>
    <row r="304" spans="2:65" s="12" customFormat="1">
      <c r="B304" s="148"/>
      <c r="D304" s="149" t="s">
        <v>171</v>
      </c>
      <c r="E304" s="150" t="s">
        <v>1</v>
      </c>
      <c r="F304" s="151" t="s">
        <v>174</v>
      </c>
      <c r="H304" s="150" t="s">
        <v>1</v>
      </c>
      <c r="L304" s="148"/>
      <c r="M304" s="152"/>
      <c r="T304" s="153"/>
      <c r="AT304" s="150" t="s">
        <v>171</v>
      </c>
      <c r="AU304" s="150" t="s">
        <v>81</v>
      </c>
      <c r="AV304" s="12" t="s">
        <v>79</v>
      </c>
      <c r="AW304" s="12" t="s">
        <v>29</v>
      </c>
      <c r="AX304" s="12" t="s">
        <v>72</v>
      </c>
      <c r="AY304" s="150" t="s">
        <v>160</v>
      </c>
    </row>
    <row r="305" spans="2:65" s="13" customFormat="1">
      <c r="B305" s="154"/>
      <c r="D305" s="149" t="s">
        <v>171</v>
      </c>
      <c r="E305" s="155" t="s">
        <v>1</v>
      </c>
      <c r="F305" s="156" t="s">
        <v>298</v>
      </c>
      <c r="H305" s="157">
        <v>37.713000000000001</v>
      </c>
      <c r="L305" s="154"/>
      <c r="M305" s="158"/>
      <c r="T305" s="159"/>
      <c r="AT305" s="155" t="s">
        <v>171</v>
      </c>
      <c r="AU305" s="155" t="s">
        <v>81</v>
      </c>
      <c r="AV305" s="13" t="s">
        <v>81</v>
      </c>
      <c r="AW305" s="13" t="s">
        <v>29</v>
      </c>
      <c r="AX305" s="13" t="s">
        <v>72</v>
      </c>
      <c r="AY305" s="155" t="s">
        <v>160</v>
      </c>
    </row>
    <row r="306" spans="2:65" s="14" customFormat="1">
      <c r="B306" s="160"/>
      <c r="D306" s="149" t="s">
        <v>171</v>
      </c>
      <c r="E306" s="161" t="s">
        <v>1</v>
      </c>
      <c r="F306" s="162" t="s">
        <v>176</v>
      </c>
      <c r="H306" s="163">
        <v>37.713000000000001</v>
      </c>
      <c r="L306" s="160"/>
      <c r="M306" s="164"/>
      <c r="T306" s="165"/>
      <c r="AT306" s="161" t="s">
        <v>171</v>
      </c>
      <c r="AU306" s="161" t="s">
        <v>81</v>
      </c>
      <c r="AV306" s="14" t="s">
        <v>167</v>
      </c>
      <c r="AW306" s="14" t="s">
        <v>29</v>
      </c>
      <c r="AX306" s="14" t="s">
        <v>79</v>
      </c>
      <c r="AY306" s="161" t="s">
        <v>160</v>
      </c>
    </row>
    <row r="307" spans="2:65" s="1" customFormat="1" ht="33" customHeight="1">
      <c r="B307" s="132"/>
      <c r="C307" s="133" t="s">
        <v>7</v>
      </c>
      <c r="D307" s="133" t="s">
        <v>162</v>
      </c>
      <c r="E307" s="134" t="s">
        <v>299</v>
      </c>
      <c r="F307" s="135" t="s">
        <v>300</v>
      </c>
      <c r="G307" s="136" t="s">
        <v>165</v>
      </c>
      <c r="H307" s="137">
        <v>76.2</v>
      </c>
      <c r="I307" s="138">
        <v>0</v>
      </c>
      <c r="J307" s="138">
        <f>ROUND(I307*H307,2)</f>
        <v>0</v>
      </c>
      <c r="K307" s="135" t="s">
        <v>166</v>
      </c>
      <c r="L307" s="29"/>
      <c r="M307" s="139" t="s">
        <v>1</v>
      </c>
      <c r="N307" s="140" t="s">
        <v>37</v>
      </c>
      <c r="O307" s="141">
        <v>4.3999999999999997E-2</v>
      </c>
      <c r="P307" s="141">
        <f>O307*H307</f>
        <v>3.3527999999999998</v>
      </c>
      <c r="Q307" s="141">
        <v>0</v>
      </c>
      <c r="R307" s="141">
        <f>Q307*H307</f>
        <v>0</v>
      </c>
      <c r="S307" s="141">
        <v>0</v>
      </c>
      <c r="T307" s="142">
        <f>S307*H307</f>
        <v>0</v>
      </c>
      <c r="AR307" s="143" t="s">
        <v>167</v>
      </c>
      <c r="AT307" s="143" t="s">
        <v>162</v>
      </c>
      <c r="AU307" s="143" t="s">
        <v>81</v>
      </c>
      <c r="AY307" s="17" t="s">
        <v>160</v>
      </c>
      <c r="BE307" s="144">
        <f>IF(N307="základní",J307,0)</f>
        <v>0</v>
      </c>
      <c r="BF307" s="144">
        <f>IF(N307="snížená",J307,0)</f>
        <v>0</v>
      </c>
      <c r="BG307" s="144">
        <f>IF(N307="zákl. přenesená",J307,0)</f>
        <v>0</v>
      </c>
      <c r="BH307" s="144">
        <f>IF(N307="sníž. přenesená",J307,0)</f>
        <v>0</v>
      </c>
      <c r="BI307" s="144">
        <f>IF(N307="nulová",J307,0)</f>
        <v>0</v>
      </c>
      <c r="BJ307" s="17" t="s">
        <v>79</v>
      </c>
      <c r="BK307" s="144">
        <f>ROUND(I307*H307,2)</f>
        <v>0</v>
      </c>
      <c r="BL307" s="17" t="s">
        <v>167</v>
      </c>
      <c r="BM307" s="143" t="s">
        <v>301</v>
      </c>
    </row>
    <row r="308" spans="2:65" s="1" customFormat="1">
      <c r="B308" s="29"/>
      <c r="D308" s="145" t="s">
        <v>169</v>
      </c>
      <c r="F308" s="146" t="s">
        <v>302</v>
      </c>
      <c r="L308" s="29"/>
      <c r="M308" s="147"/>
      <c r="T308" s="52"/>
      <c r="AT308" s="17" t="s">
        <v>169</v>
      </c>
      <c r="AU308" s="17" t="s">
        <v>81</v>
      </c>
    </row>
    <row r="309" spans="2:65" s="12" customFormat="1" ht="22.5">
      <c r="B309" s="148"/>
      <c r="D309" s="149" t="s">
        <v>171</v>
      </c>
      <c r="E309" s="150" t="s">
        <v>1</v>
      </c>
      <c r="F309" s="151" t="s">
        <v>172</v>
      </c>
      <c r="H309" s="150" t="s">
        <v>1</v>
      </c>
      <c r="L309" s="148"/>
      <c r="M309" s="152"/>
      <c r="T309" s="153"/>
      <c r="AT309" s="150" t="s">
        <v>171</v>
      </c>
      <c r="AU309" s="150" t="s">
        <v>81</v>
      </c>
      <c r="AV309" s="12" t="s">
        <v>79</v>
      </c>
      <c r="AW309" s="12" t="s">
        <v>29</v>
      </c>
      <c r="AX309" s="12" t="s">
        <v>72</v>
      </c>
      <c r="AY309" s="150" t="s">
        <v>160</v>
      </c>
    </row>
    <row r="310" spans="2:65" s="12" customFormat="1">
      <c r="B310" s="148"/>
      <c r="D310" s="149" t="s">
        <v>171</v>
      </c>
      <c r="E310" s="150" t="s">
        <v>1</v>
      </c>
      <c r="F310" s="151" t="s">
        <v>173</v>
      </c>
      <c r="H310" s="150" t="s">
        <v>1</v>
      </c>
      <c r="L310" s="148"/>
      <c r="M310" s="152"/>
      <c r="T310" s="153"/>
      <c r="AT310" s="150" t="s">
        <v>171</v>
      </c>
      <c r="AU310" s="150" t="s">
        <v>81</v>
      </c>
      <c r="AV310" s="12" t="s">
        <v>79</v>
      </c>
      <c r="AW310" s="12" t="s">
        <v>29</v>
      </c>
      <c r="AX310" s="12" t="s">
        <v>72</v>
      </c>
      <c r="AY310" s="150" t="s">
        <v>160</v>
      </c>
    </row>
    <row r="311" spans="2:65" s="12" customFormat="1">
      <c r="B311" s="148"/>
      <c r="D311" s="149" t="s">
        <v>171</v>
      </c>
      <c r="E311" s="150" t="s">
        <v>1</v>
      </c>
      <c r="F311" s="151" t="s">
        <v>174</v>
      </c>
      <c r="H311" s="150" t="s">
        <v>1</v>
      </c>
      <c r="L311" s="148"/>
      <c r="M311" s="152"/>
      <c r="T311" s="153"/>
      <c r="AT311" s="150" t="s">
        <v>171</v>
      </c>
      <c r="AU311" s="150" t="s">
        <v>81</v>
      </c>
      <c r="AV311" s="12" t="s">
        <v>79</v>
      </c>
      <c r="AW311" s="12" t="s">
        <v>29</v>
      </c>
      <c r="AX311" s="12" t="s">
        <v>72</v>
      </c>
      <c r="AY311" s="150" t="s">
        <v>160</v>
      </c>
    </row>
    <row r="312" spans="2:65" s="13" customFormat="1">
      <c r="B312" s="154"/>
      <c r="D312" s="149" t="s">
        <v>171</v>
      </c>
      <c r="E312" s="155" t="s">
        <v>1</v>
      </c>
      <c r="F312" s="156" t="s">
        <v>175</v>
      </c>
      <c r="H312" s="157">
        <v>76.2</v>
      </c>
      <c r="L312" s="154"/>
      <c r="M312" s="158"/>
      <c r="T312" s="159"/>
      <c r="AT312" s="155" t="s">
        <v>171</v>
      </c>
      <c r="AU312" s="155" t="s">
        <v>81</v>
      </c>
      <c r="AV312" s="13" t="s">
        <v>81</v>
      </c>
      <c r="AW312" s="13" t="s">
        <v>29</v>
      </c>
      <c r="AX312" s="13" t="s">
        <v>72</v>
      </c>
      <c r="AY312" s="155" t="s">
        <v>160</v>
      </c>
    </row>
    <row r="313" spans="2:65" s="14" customFormat="1">
      <c r="B313" s="160"/>
      <c r="D313" s="149" t="s">
        <v>171</v>
      </c>
      <c r="E313" s="161" t="s">
        <v>1</v>
      </c>
      <c r="F313" s="162" t="s">
        <v>176</v>
      </c>
      <c r="H313" s="163">
        <v>76.2</v>
      </c>
      <c r="L313" s="160"/>
      <c r="M313" s="164"/>
      <c r="T313" s="165"/>
      <c r="AT313" s="161" t="s">
        <v>171</v>
      </c>
      <c r="AU313" s="161" t="s">
        <v>81</v>
      </c>
      <c r="AV313" s="14" t="s">
        <v>167</v>
      </c>
      <c r="AW313" s="14" t="s">
        <v>29</v>
      </c>
      <c r="AX313" s="14" t="s">
        <v>79</v>
      </c>
      <c r="AY313" s="161" t="s">
        <v>160</v>
      </c>
    </row>
    <row r="314" spans="2:65" s="1" customFormat="1" ht="24.2" customHeight="1">
      <c r="B314" s="132"/>
      <c r="C314" s="133" t="s">
        <v>303</v>
      </c>
      <c r="D314" s="133" t="s">
        <v>162</v>
      </c>
      <c r="E314" s="134" t="s">
        <v>304</v>
      </c>
      <c r="F314" s="135" t="s">
        <v>305</v>
      </c>
      <c r="G314" s="136" t="s">
        <v>165</v>
      </c>
      <c r="H314" s="137">
        <v>12.388999999999999</v>
      </c>
      <c r="I314" s="138">
        <v>0</v>
      </c>
      <c r="J314" s="138">
        <f>ROUND(I314*H314,2)</f>
        <v>0</v>
      </c>
      <c r="K314" s="135" t="s">
        <v>166</v>
      </c>
      <c r="L314" s="29"/>
      <c r="M314" s="139" t="s">
        <v>1</v>
      </c>
      <c r="N314" s="140" t="s">
        <v>37</v>
      </c>
      <c r="O314" s="141">
        <v>2.5000000000000001E-2</v>
      </c>
      <c r="P314" s="141">
        <f>O314*H314</f>
        <v>0.30972500000000003</v>
      </c>
      <c r="Q314" s="141">
        <v>0</v>
      </c>
      <c r="R314" s="141">
        <f>Q314*H314</f>
        <v>0</v>
      </c>
      <c r="S314" s="141">
        <v>0</v>
      </c>
      <c r="T314" s="142">
        <f>S314*H314</f>
        <v>0</v>
      </c>
      <c r="AR314" s="143" t="s">
        <v>167</v>
      </c>
      <c r="AT314" s="143" t="s">
        <v>162</v>
      </c>
      <c r="AU314" s="143" t="s">
        <v>81</v>
      </c>
      <c r="AY314" s="17" t="s">
        <v>160</v>
      </c>
      <c r="BE314" s="144">
        <f>IF(N314="základní",J314,0)</f>
        <v>0</v>
      </c>
      <c r="BF314" s="144">
        <f>IF(N314="snížená",J314,0)</f>
        <v>0</v>
      </c>
      <c r="BG314" s="144">
        <f>IF(N314="zákl. přenesená",J314,0)</f>
        <v>0</v>
      </c>
      <c r="BH314" s="144">
        <f>IF(N314="sníž. přenesená",J314,0)</f>
        <v>0</v>
      </c>
      <c r="BI314" s="144">
        <f>IF(N314="nulová",J314,0)</f>
        <v>0</v>
      </c>
      <c r="BJ314" s="17" t="s">
        <v>79</v>
      </c>
      <c r="BK314" s="144">
        <f>ROUND(I314*H314,2)</f>
        <v>0</v>
      </c>
      <c r="BL314" s="17" t="s">
        <v>167</v>
      </c>
      <c r="BM314" s="143" t="s">
        <v>306</v>
      </c>
    </row>
    <row r="315" spans="2:65" s="1" customFormat="1">
      <c r="B315" s="29"/>
      <c r="D315" s="145" t="s">
        <v>169</v>
      </c>
      <c r="F315" s="146" t="s">
        <v>307</v>
      </c>
      <c r="L315" s="29"/>
      <c r="M315" s="147"/>
      <c r="T315" s="52"/>
      <c r="AT315" s="17" t="s">
        <v>169</v>
      </c>
      <c r="AU315" s="17" t="s">
        <v>81</v>
      </c>
    </row>
    <row r="316" spans="2:65" s="12" customFormat="1" ht="22.5">
      <c r="B316" s="148"/>
      <c r="D316" s="149" t="s">
        <v>171</v>
      </c>
      <c r="E316" s="150" t="s">
        <v>1</v>
      </c>
      <c r="F316" s="151" t="s">
        <v>172</v>
      </c>
      <c r="H316" s="150" t="s">
        <v>1</v>
      </c>
      <c r="L316" s="148"/>
      <c r="M316" s="152"/>
      <c r="T316" s="153"/>
      <c r="AT316" s="150" t="s">
        <v>171</v>
      </c>
      <c r="AU316" s="150" t="s">
        <v>81</v>
      </c>
      <c r="AV316" s="12" t="s">
        <v>79</v>
      </c>
      <c r="AW316" s="12" t="s">
        <v>29</v>
      </c>
      <c r="AX316" s="12" t="s">
        <v>72</v>
      </c>
      <c r="AY316" s="150" t="s">
        <v>160</v>
      </c>
    </row>
    <row r="317" spans="2:65" s="12" customFormat="1">
      <c r="B317" s="148"/>
      <c r="D317" s="149" t="s">
        <v>171</v>
      </c>
      <c r="E317" s="150" t="s">
        <v>1</v>
      </c>
      <c r="F317" s="151" t="s">
        <v>173</v>
      </c>
      <c r="H317" s="150" t="s">
        <v>1</v>
      </c>
      <c r="L317" s="148"/>
      <c r="M317" s="152"/>
      <c r="T317" s="153"/>
      <c r="AT317" s="150" t="s">
        <v>171</v>
      </c>
      <c r="AU317" s="150" t="s">
        <v>81</v>
      </c>
      <c r="AV317" s="12" t="s">
        <v>79</v>
      </c>
      <c r="AW317" s="12" t="s">
        <v>29</v>
      </c>
      <c r="AX317" s="12" t="s">
        <v>72</v>
      </c>
      <c r="AY317" s="150" t="s">
        <v>160</v>
      </c>
    </row>
    <row r="318" spans="2:65" s="12" customFormat="1">
      <c r="B318" s="148"/>
      <c r="D318" s="149" t="s">
        <v>171</v>
      </c>
      <c r="E318" s="150" t="s">
        <v>1</v>
      </c>
      <c r="F318" s="151" t="s">
        <v>174</v>
      </c>
      <c r="H318" s="150" t="s">
        <v>1</v>
      </c>
      <c r="L318" s="148"/>
      <c r="M318" s="152"/>
      <c r="T318" s="153"/>
      <c r="AT318" s="150" t="s">
        <v>171</v>
      </c>
      <c r="AU318" s="150" t="s">
        <v>81</v>
      </c>
      <c r="AV318" s="12" t="s">
        <v>79</v>
      </c>
      <c r="AW318" s="12" t="s">
        <v>29</v>
      </c>
      <c r="AX318" s="12" t="s">
        <v>72</v>
      </c>
      <c r="AY318" s="150" t="s">
        <v>160</v>
      </c>
    </row>
    <row r="319" spans="2:65" s="12" customFormat="1">
      <c r="B319" s="148"/>
      <c r="D319" s="149" t="s">
        <v>171</v>
      </c>
      <c r="E319" s="150" t="s">
        <v>1</v>
      </c>
      <c r="F319" s="151" t="s">
        <v>308</v>
      </c>
      <c r="H319" s="150" t="s">
        <v>1</v>
      </c>
      <c r="L319" s="148"/>
      <c r="M319" s="152"/>
      <c r="T319" s="153"/>
      <c r="AT319" s="150" t="s">
        <v>171</v>
      </c>
      <c r="AU319" s="150" t="s">
        <v>81</v>
      </c>
      <c r="AV319" s="12" t="s">
        <v>79</v>
      </c>
      <c r="AW319" s="12" t="s">
        <v>29</v>
      </c>
      <c r="AX319" s="12" t="s">
        <v>72</v>
      </c>
      <c r="AY319" s="150" t="s">
        <v>160</v>
      </c>
    </row>
    <row r="320" spans="2:65" s="13" customFormat="1">
      <c r="B320" s="154"/>
      <c r="D320" s="149" t="s">
        <v>171</v>
      </c>
      <c r="E320" s="155" t="s">
        <v>1</v>
      </c>
      <c r="F320" s="156" t="s">
        <v>309</v>
      </c>
      <c r="H320" s="157">
        <v>12.388999999999999</v>
      </c>
      <c r="L320" s="154"/>
      <c r="M320" s="158"/>
      <c r="T320" s="159"/>
      <c r="AT320" s="155" t="s">
        <v>171</v>
      </c>
      <c r="AU320" s="155" t="s">
        <v>81</v>
      </c>
      <c r="AV320" s="13" t="s">
        <v>81</v>
      </c>
      <c r="AW320" s="13" t="s">
        <v>29</v>
      </c>
      <c r="AX320" s="13" t="s">
        <v>72</v>
      </c>
      <c r="AY320" s="155" t="s">
        <v>160</v>
      </c>
    </row>
    <row r="321" spans="2:65" s="14" customFormat="1">
      <c r="B321" s="160"/>
      <c r="D321" s="149" t="s">
        <v>171</v>
      </c>
      <c r="E321" s="161" t="s">
        <v>1</v>
      </c>
      <c r="F321" s="162" t="s">
        <v>176</v>
      </c>
      <c r="H321" s="163">
        <v>12.388999999999999</v>
      </c>
      <c r="L321" s="160"/>
      <c r="M321" s="164"/>
      <c r="T321" s="165"/>
      <c r="AT321" s="161" t="s">
        <v>171</v>
      </c>
      <c r="AU321" s="161" t="s">
        <v>81</v>
      </c>
      <c r="AV321" s="14" t="s">
        <v>167</v>
      </c>
      <c r="AW321" s="14" t="s">
        <v>29</v>
      </c>
      <c r="AX321" s="14" t="s">
        <v>79</v>
      </c>
      <c r="AY321" s="161" t="s">
        <v>160</v>
      </c>
    </row>
    <row r="322" spans="2:65" s="1" customFormat="1" ht="24.2" customHeight="1">
      <c r="B322" s="132"/>
      <c r="C322" s="133" t="s">
        <v>310</v>
      </c>
      <c r="D322" s="133" t="s">
        <v>162</v>
      </c>
      <c r="E322" s="134" t="s">
        <v>311</v>
      </c>
      <c r="F322" s="135" t="s">
        <v>312</v>
      </c>
      <c r="G322" s="136" t="s">
        <v>165</v>
      </c>
      <c r="H322" s="137">
        <v>11.15</v>
      </c>
      <c r="I322" s="138">
        <v>0</v>
      </c>
      <c r="J322" s="138">
        <f>ROUND(I322*H322,2)</f>
        <v>0</v>
      </c>
      <c r="K322" s="135" t="s">
        <v>166</v>
      </c>
      <c r="L322" s="29"/>
      <c r="M322" s="139" t="s">
        <v>1</v>
      </c>
      <c r="N322" s="140" t="s">
        <v>37</v>
      </c>
      <c r="O322" s="141">
        <v>2.8000000000000001E-2</v>
      </c>
      <c r="P322" s="141">
        <f>O322*H322</f>
        <v>0.31220000000000003</v>
      </c>
      <c r="Q322" s="141">
        <v>0</v>
      </c>
      <c r="R322" s="141">
        <f>Q322*H322</f>
        <v>0</v>
      </c>
      <c r="S322" s="141">
        <v>0</v>
      </c>
      <c r="T322" s="142">
        <f>S322*H322</f>
        <v>0</v>
      </c>
      <c r="AR322" s="143" t="s">
        <v>167</v>
      </c>
      <c r="AT322" s="143" t="s">
        <v>162</v>
      </c>
      <c r="AU322" s="143" t="s">
        <v>81</v>
      </c>
      <c r="AY322" s="17" t="s">
        <v>160</v>
      </c>
      <c r="BE322" s="144">
        <f>IF(N322="základní",J322,0)</f>
        <v>0</v>
      </c>
      <c r="BF322" s="144">
        <f>IF(N322="snížená",J322,0)</f>
        <v>0</v>
      </c>
      <c r="BG322" s="144">
        <f>IF(N322="zákl. přenesená",J322,0)</f>
        <v>0</v>
      </c>
      <c r="BH322" s="144">
        <f>IF(N322="sníž. přenesená",J322,0)</f>
        <v>0</v>
      </c>
      <c r="BI322" s="144">
        <f>IF(N322="nulová",J322,0)</f>
        <v>0</v>
      </c>
      <c r="BJ322" s="17" t="s">
        <v>79</v>
      </c>
      <c r="BK322" s="144">
        <f>ROUND(I322*H322,2)</f>
        <v>0</v>
      </c>
      <c r="BL322" s="17" t="s">
        <v>167</v>
      </c>
      <c r="BM322" s="143" t="s">
        <v>313</v>
      </c>
    </row>
    <row r="323" spans="2:65" s="1" customFormat="1">
      <c r="B323" s="29"/>
      <c r="D323" s="145" t="s">
        <v>169</v>
      </c>
      <c r="F323" s="146" t="s">
        <v>314</v>
      </c>
      <c r="L323" s="29"/>
      <c r="M323" s="147"/>
      <c r="T323" s="52"/>
      <c r="AT323" s="17" t="s">
        <v>169</v>
      </c>
      <c r="AU323" s="17" t="s">
        <v>81</v>
      </c>
    </row>
    <row r="324" spans="2:65" s="1" customFormat="1" ht="117">
      <c r="B324" s="29"/>
      <c r="D324" s="149" t="s">
        <v>265</v>
      </c>
      <c r="F324" s="172" t="s">
        <v>315</v>
      </c>
      <c r="L324" s="29"/>
      <c r="M324" s="147"/>
      <c r="T324" s="52"/>
      <c r="AT324" s="17" t="s">
        <v>265</v>
      </c>
      <c r="AU324" s="17" t="s">
        <v>81</v>
      </c>
    </row>
    <row r="325" spans="2:65" s="12" customFormat="1" ht="22.5">
      <c r="B325" s="148"/>
      <c r="D325" s="149" t="s">
        <v>171</v>
      </c>
      <c r="E325" s="150" t="s">
        <v>1</v>
      </c>
      <c r="F325" s="151" t="s">
        <v>172</v>
      </c>
      <c r="H325" s="150" t="s">
        <v>1</v>
      </c>
      <c r="L325" s="148"/>
      <c r="M325" s="152"/>
      <c r="T325" s="153"/>
      <c r="AT325" s="150" t="s">
        <v>171</v>
      </c>
      <c r="AU325" s="150" t="s">
        <v>81</v>
      </c>
      <c r="AV325" s="12" t="s">
        <v>79</v>
      </c>
      <c r="AW325" s="12" t="s">
        <v>29</v>
      </c>
      <c r="AX325" s="12" t="s">
        <v>72</v>
      </c>
      <c r="AY325" s="150" t="s">
        <v>160</v>
      </c>
    </row>
    <row r="326" spans="2:65" s="12" customFormat="1">
      <c r="B326" s="148"/>
      <c r="D326" s="149" t="s">
        <v>171</v>
      </c>
      <c r="E326" s="150" t="s">
        <v>1</v>
      </c>
      <c r="F326" s="151" t="s">
        <v>173</v>
      </c>
      <c r="H326" s="150" t="s">
        <v>1</v>
      </c>
      <c r="L326" s="148"/>
      <c r="M326" s="152"/>
      <c r="T326" s="153"/>
      <c r="AT326" s="150" t="s">
        <v>171</v>
      </c>
      <c r="AU326" s="150" t="s">
        <v>81</v>
      </c>
      <c r="AV326" s="12" t="s">
        <v>79</v>
      </c>
      <c r="AW326" s="12" t="s">
        <v>29</v>
      </c>
      <c r="AX326" s="12" t="s">
        <v>72</v>
      </c>
      <c r="AY326" s="150" t="s">
        <v>160</v>
      </c>
    </row>
    <row r="327" spans="2:65" s="12" customFormat="1">
      <c r="B327" s="148"/>
      <c r="D327" s="149" t="s">
        <v>171</v>
      </c>
      <c r="E327" s="150" t="s">
        <v>1</v>
      </c>
      <c r="F327" s="151" t="s">
        <v>174</v>
      </c>
      <c r="H327" s="150" t="s">
        <v>1</v>
      </c>
      <c r="L327" s="148"/>
      <c r="M327" s="152"/>
      <c r="T327" s="153"/>
      <c r="AT327" s="150" t="s">
        <v>171</v>
      </c>
      <c r="AU327" s="150" t="s">
        <v>81</v>
      </c>
      <c r="AV327" s="12" t="s">
        <v>79</v>
      </c>
      <c r="AW327" s="12" t="s">
        <v>29</v>
      </c>
      <c r="AX327" s="12" t="s">
        <v>72</v>
      </c>
      <c r="AY327" s="150" t="s">
        <v>160</v>
      </c>
    </row>
    <row r="328" spans="2:65" s="12" customFormat="1">
      <c r="B328" s="148"/>
      <c r="D328" s="149" t="s">
        <v>171</v>
      </c>
      <c r="E328" s="150" t="s">
        <v>1</v>
      </c>
      <c r="F328" s="151" t="s">
        <v>308</v>
      </c>
      <c r="H328" s="150" t="s">
        <v>1</v>
      </c>
      <c r="L328" s="148"/>
      <c r="M328" s="152"/>
      <c r="T328" s="153"/>
      <c r="AT328" s="150" t="s">
        <v>171</v>
      </c>
      <c r="AU328" s="150" t="s">
        <v>81</v>
      </c>
      <c r="AV328" s="12" t="s">
        <v>79</v>
      </c>
      <c r="AW328" s="12" t="s">
        <v>29</v>
      </c>
      <c r="AX328" s="12" t="s">
        <v>72</v>
      </c>
      <c r="AY328" s="150" t="s">
        <v>160</v>
      </c>
    </row>
    <row r="329" spans="2:65" s="13" customFormat="1">
      <c r="B329" s="154"/>
      <c r="D329" s="149" t="s">
        <v>171</v>
      </c>
      <c r="E329" s="155" t="s">
        <v>1</v>
      </c>
      <c r="F329" s="156" t="s">
        <v>316</v>
      </c>
      <c r="H329" s="157">
        <v>11.15</v>
      </c>
      <c r="L329" s="154"/>
      <c r="M329" s="158"/>
      <c r="T329" s="159"/>
      <c r="AT329" s="155" t="s">
        <v>171</v>
      </c>
      <c r="AU329" s="155" t="s">
        <v>81</v>
      </c>
      <c r="AV329" s="13" t="s">
        <v>81</v>
      </c>
      <c r="AW329" s="13" t="s">
        <v>29</v>
      </c>
      <c r="AX329" s="13" t="s">
        <v>72</v>
      </c>
      <c r="AY329" s="155" t="s">
        <v>160</v>
      </c>
    </row>
    <row r="330" spans="2:65" s="14" customFormat="1">
      <c r="B330" s="160"/>
      <c r="D330" s="149" t="s">
        <v>171</v>
      </c>
      <c r="E330" s="161" t="s">
        <v>1</v>
      </c>
      <c r="F330" s="162" t="s">
        <v>176</v>
      </c>
      <c r="H330" s="163">
        <v>11.15</v>
      </c>
      <c r="L330" s="160"/>
      <c r="M330" s="164"/>
      <c r="T330" s="165"/>
      <c r="AT330" s="161" t="s">
        <v>171</v>
      </c>
      <c r="AU330" s="161" t="s">
        <v>81</v>
      </c>
      <c r="AV330" s="14" t="s">
        <v>167</v>
      </c>
      <c r="AW330" s="14" t="s">
        <v>29</v>
      </c>
      <c r="AX330" s="14" t="s">
        <v>79</v>
      </c>
      <c r="AY330" s="161" t="s">
        <v>160</v>
      </c>
    </row>
    <row r="331" spans="2:65" s="1" customFormat="1" ht="24.2" customHeight="1">
      <c r="B331" s="132"/>
      <c r="C331" s="133" t="s">
        <v>317</v>
      </c>
      <c r="D331" s="133" t="s">
        <v>162</v>
      </c>
      <c r="E331" s="134" t="s">
        <v>318</v>
      </c>
      <c r="F331" s="135" t="s">
        <v>319</v>
      </c>
      <c r="G331" s="136" t="s">
        <v>165</v>
      </c>
      <c r="H331" s="137">
        <v>1.2390000000000001</v>
      </c>
      <c r="I331" s="138">
        <v>0</v>
      </c>
      <c r="J331" s="138">
        <f>ROUND(I331*H331,2)</f>
        <v>0</v>
      </c>
      <c r="K331" s="135" t="s">
        <v>166</v>
      </c>
      <c r="L331" s="29"/>
      <c r="M331" s="139" t="s">
        <v>1</v>
      </c>
      <c r="N331" s="140" t="s">
        <v>37</v>
      </c>
      <c r="O331" s="141">
        <v>3.2000000000000001E-2</v>
      </c>
      <c r="P331" s="141">
        <f>O331*H331</f>
        <v>3.9648000000000003E-2</v>
      </c>
      <c r="Q331" s="141">
        <v>0</v>
      </c>
      <c r="R331" s="141">
        <f>Q331*H331</f>
        <v>0</v>
      </c>
      <c r="S331" s="141">
        <v>0</v>
      </c>
      <c r="T331" s="142">
        <f>S331*H331</f>
        <v>0</v>
      </c>
      <c r="AR331" s="143" t="s">
        <v>167</v>
      </c>
      <c r="AT331" s="143" t="s">
        <v>162</v>
      </c>
      <c r="AU331" s="143" t="s">
        <v>81</v>
      </c>
      <c r="AY331" s="17" t="s">
        <v>160</v>
      </c>
      <c r="BE331" s="144">
        <f>IF(N331="základní",J331,0)</f>
        <v>0</v>
      </c>
      <c r="BF331" s="144">
        <f>IF(N331="snížená",J331,0)</f>
        <v>0</v>
      </c>
      <c r="BG331" s="144">
        <f>IF(N331="zákl. přenesená",J331,0)</f>
        <v>0</v>
      </c>
      <c r="BH331" s="144">
        <f>IF(N331="sníž. přenesená",J331,0)</f>
        <v>0</v>
      </c>
      <c r="BI331" s="144">
        <f>IF(N331="nulová",J331,0)</f>
        <v>0</v>
      </c>
      <c r="BJ331" s="17" t="s">
        <v>79</v>
      </c>
      <c r="BK331" s="144">
        <f>ROUND(I331*H331,2)</f>
        <v>0</v>
      </c>
      <c r="BL331" s="17" t="s">
        <v>167</v>
      </c>
      <c r="BM331" s="143" t="s">
        <v>320</v>
      </c>
    </row>
    <row r="332" spans="2:65" s="1" customFormat="1">
      <c r="B332" s="29"/>
      <c r="D332" s="145" t="s">
        <v>169</v>
      </c>
      <c r="F332" s="146" t="s">
        <v>321</v>
      </c>
      <c r="L332" s="29"/>
      <c r="M332" s="147"/>
      <c r="T332" s="52"/>
      <c r="AT332" s="17" t="s">
        <v>169</v>
      </c>
      <c r="AU332" s="17" t="s">
        <v>81</v>
      </c>
    </row>
    <row r="333" spans="2:65" s="12" customFormat="1" ht="22.5">
      <c r="B333" s="148"/>
      <c r="D333" s="149" t="s">
        <v>171</v>
      </c>
      <c r="E333" s="150" t="s">
        <v>1</v>
      </c>
      <c r="F333" s="151" t="s">
        <v>172</v>
      </c>
      <c r="H333" s="150" t="s">
        <v>1</v>
      </c>
      <c r="L333" s="148"/>
      <c r="M333" s="152"/>
      <c r="T333" s="153"/>
      <c r="AT333" s="150" t="s">
        <v>171</v>
      </c>
      <c r="AU333" s="150" t="s">
        <v>81</v>
      </c>
      <c r="AV333" s="12" t="s">
        <v>79</v>
      </c>
      <c r="AW333" s="12" t="s">
        <v>29</v>
      </c>
      <c r="AX333" s="12" t="s">
        <v>72</v>
      </c>
      <c r="AY333" s="150" t="s">
        <v>160</v>
      </c>
    </row>
    <row r="334" spans="2:65" s="12" customFormat="1">
      <c r="B334" s="148"/>
      <c r="D334" s="149" t="s">
        <v>171</v>
      </c>
      <c r="E334" s="150" t="s">
        <v>1</v>
      </c>
      <c r="F334" s="151" t="s">
        <v>173</v>
      </c>
      <c r="H334" s="150" t="s">
        <v>1</v>
      </c>
      <c r="L334" s="148"/>
      <c r="M334" s="152"/>
      <c r="T334" s="153"/>
      <c r="AT334" s="150" t="s">
        <v>171</v>
      </c>
      <c r="AU334" s="150" t="s">
        <v>81</v>
      </c>
      <c r="AV334" s="12" t="s">
        <v>79</v>
      </c>
      <c r="AW334" s="12" t="s">
        <v>29</v>
      </c>
      <c r="AX334" s="12" t="s">
        <v>72</v>
      </c>
      <c r="AY334" s="150" t="s">
        <v>160</v>
      </c>
    </row>
    <row r="335" spans="2:65" s="12" customFormat="1">
      <c r="B335" s="148"/>
      <c r="D335" s="149" t="s">
        <v>171</v>
      </c>
      <c r="E335" s="150" t="s">
        <v>1</v>
      </c>
      <c r="F335" s="151" t="s">
        <v>174</v>
      </c>
      <c r="H335" s="150" t="s">
        <v>1</v>
      </c>
      <c r="L335" s="148"/>
      <c r="M335" s="152"/>
      <c r="T335" s="153"/>
      <c r="AT335" s="150" t="s">
        <v>171</v>
      </c>
      <c r="AU335" s="150" t="s">
        <v>81</v>
      </c>
      <c r="AV335" s="12" t="s">
        <v>79</v>
      </c>
      <c r="AW335" s="12" t="s">
        <v>29</v>
      </c>
      <c r="AX335" s="12" t="s">
        <v>72</v>
      </c>
      <c r="AY335" s="150" t="s">
        <v>160</v>
      </c>
    </row>
    <row r="336" spans="2:65" s="12" customFormat="1">
      <c r="B336" s="148"/>
      <c r="D336" s="149" t="s">
        <v>171</v>
      </c>
      <c r="E336" s="150" t="s">
        <v>1</v>
      </c>
      <c r="F336" s="151" t="s">
        <v>308</v>
      </c>
      <c r="H336" s="150" t="s">
        <v>1</v>
      </c>
      <c r="L336" s="148"/>
      <c r="M336" s="152"/>
      <c r="T336" s="153"/>
      <c r="AT336" s="150" t="s">
        <v>171</v>
      </c>
      <c r="AU336" s="150" t="s">
        <v>81</v>
      </c>
      <c r="AV336" s="12" t="s">
        <v>79</v>
      </c>
      <c r="AW336" s="12" t="s">
        <v>29</v>
      </c>
      <c r="AX336" s="12" t="s">
        <v>72</v>
      </c>
      <c r="AY336" s="150" t="s">
        <v>160</v>
      </c>
    </row>
    <row r="337" spans="2:65" s="13" customFormat="1">
      <c r="B337" s="154"/>
      <c r="D337" s="149" t="s">
        <v>171</v>
      </c>
      <c r="E337" s="155" t="s">
        <v>1</v>
      </c>
      <c r="F337" s="156" t="s">
        <v>322</v>
      </c>
      <c r="H337" s="157">
        <v>1.2390000000000001</v>
      </c>
      <c r="L337" s="154"/>
      <c r="M337" s="158"/>
      <c r="T337" s="159"/>
      <c r="AT337" s="155" t="s">
        <v>171</v>
      </c>
      <c r="AU337" s="155" t="s">
        <v>81</v>
      </c>
      <c r="AV337" s="13" t="s">
        <v>81</v>
      </c>
      <c r="AW337" s="13" t="s">
        <v>29</v>
      </c>
      <c r="AX337" s="13" t="s">
        <v>72</v>
      </c>
      <c r="AY337" s="155" t="s">
        <v>160</v>
      </c>
    </row>
    <row r="338" spans="2:65" s="14" customFormat="1">
      <c r="B338" s="160"/>
      <c r="D338" s="149" t="s">
        <v>171</v>
      </c>
      <c r="E338" s="161" t="s">
        <v>1</v>
      </c>
      <c r="F338" s="162" t="s">
        <v>176</v>
      </c>
      <c r="H338" s="163">
        <v>1.2390000000000001</v>
      </c>
      <c r="L338" s="160"/>
      <c r="M338" s="164"/>
      <c r="T338" s="165"/>
      <c r="AT338" s="161" t="s">
        <v>171</v>
      </c>
      <c r="AU338" s="161" t="s">
        <v>81</v>
      </c>
      <c r="AV338" s="14" t="s">
        <v>167</v>
      </c>
      <c r="AW338" s="14" t="s">
        <v>29</v>
      </c>
      <c r="AX338" s="14" t="s">
        <v>79</v>
      </c>
      <c r="AY338" s="161" t="s">
        <v>160</v>
      </c>
    </row>
    <row r="339" spans="2:65" s="1" customFormat="1" ht="16.5" customHeight="1">
      <c r="B339" s="132"/>
      <c r="C339" s="133" t="s">
        <v>323</v>
      </c>
      <c r="D339" s="133" t="s">
        <v>162</v>
      </c>
      <c r="E339" s="134" t="s">
        <v>324</v>
      </c>
      <c r="F339" s="135" t="s">
        <v>325</v>
      </c>
      <c r="G339" s="136" t="s">
        <v>179</v>
      </c>
      <c r="H339" s="137">
        <v>177.04599999999999</v>
      </c>
      <c r="I339" s="138">
        <v>0</v>
      </c>
      <c r="J339" s="138">
        <f>ROUND(I339*H339,2)</f>
        <v>0</v>
      </c>
      <c r="K339" s="135" t="s">
        <v>166</v>
      </c>
      <c r="L339" s="29"/>
      <c r="M339" s="139" t="s">
        <v>1</v>
      </c>
      <c r="N339" s="140" t="s">
        <v>37</v>
      </c>
      <c r="O339" s="141">
        <v>8.9999999999999993E-3</v>
      </c>
      <c r="P339" s="141">
        <f>O339*H339</f>
        <v>1.5934139999999999</v>
      </c>
      <c r="Q339" s="141">
        <v>0</v>
      </c>
      <c r="R339" s="141">
        <f>Q339*H339</f>
        <v>0</v>
      </c>
      <c r="S339" s="141">
        <v>0</v>
      </c>
      <c r="T339" s="142">
        <f>S339*H339</f>
        <v>0</v>
      </c>
      <c r="AR339" s="143" t="s">
        <v>167</v>
      </c>
      <c r="AT339" s="143" t="s">
        <v>162</v>
      </c>
      <c r="AU339" s="143" t="s">
        <v>81</v>
      </c>
      <c r="AY339" s="17" t="s">
        <v>160</v>
      </c>
      <c r="BE339" s="144">
        <f>IF(N339="základní",J339,0)</f>
        <v>0</v>
      </c>
      <c r="BF339" s="144">
        <f>IF(N339="snížená",J339,0)</f>
        <v>0</v>
      </c>
      <c r="BG339" s="144">
        <f>IF(N339="zákl. přenesená",J339,0)</f>
        <v>0</v>
      </c>
      <c r="BH339" s="144">
        <f>IF(N339="sníž. přenesená",J339,0)</f>
        <v>0</v>
      </c>
      <c r="BI339" s="144">
        <f>IF(N339="nulová",J339,0)</f>
        <v>0</v>
      </c>
      <c r="BJ339" s="17" t="s">
        <v>79</v>
      </c>
      <c r="BK339" s="144">
        <f>ROUND(I339*H339,2)</f>
        <v>0</v>
      </c>
      <c r="BL339" s="17" t="s">
        <v>167</v>
      </c>
      <c r="BM339" s="143" t="s">
        <v>326</v>
      </c>
    </row>
    <row r="340" spans="2:65" s="1" customFormat="1">
      <c r="B340" s="29"/>
      <c r="D340" s="145" t="s">
        <v>169</v>
      </c>
      <c r="F340" s="146" t="s">
        <v>327</v>
      </c>
      <c r="L340" s="29"/>
      <c r="M340" s="147"/>
      <c r="T340" s="52"/>
      <c r="AT340" s="17" t="s">
        <v>169</v>
      </c>
      <c r="AU340" s="17" t="s">
        <v>81</v>
      </c>
    </row>
    <row r="341" spans="2:65" s="12" customFormat="1" ht="22.5">
      <c r="B341" s="148"/>
      <c r="D341" s="149" t="s">
        <v>171</v>
      </c>
      <c r="E341" s="150" t="s">
        <v>1</v>
      </c>
      <c r="F341" s="151" t="s">
        <v>172</v>
      </c>
      <c r="H341" s="150" t="s">
        <v>1</v>
      </c>
      <c r="L341" s="148"/>
      <c r="M341" s="152"/>
      <c r="T341" s="153"/>
      <c r="AT341" s="150" t="s">
        <v>171</v>
      </c>
      <c r="AU341" s="150" t="s">
        <v>81</v>
      </c>
      <c r="AV341" s="12" t="s">
        <v>79</v>
      </c>
      <c r="AW341" s="12" t="s">
        <v>29</v>
      </c>
      <c r="AX341" s="12" t="s">
        <v>72</v>
      </c>
      <c r="AY341" s="150" t="s">
        <v>160</v>
      </c>
    </row>
    <row r="342" spans="2:65" s="12" customFormat="1">
      <c r="B342" s="148"/>
      <c r="D342" s="149" t="s">
        <v>171</v>
      </c>
      <c r="E342" s="150" t="s">
        <v>1</v>
      </c>
      <c r="F342" s="151" t="s">
        <v>173</v>
      </c>
      <c r="H342" s="150" t="s">
        <v>1</v>
      </c>
      <c r="L342" s="148"/>
      <c r="M342" s="152"/>
      <c r="T342" s="153"/>
      <c r="AT342" s="150" t="s">
        <v>171</v>
      </c>
      <c r="AU342" s="150" t="s">
        <v>81</v>
      </c>
      <c r="AV342" s="12" t="s">
        <v>79</v>
      </c>
      <c r="AW342" s="12" t="s">
        <v>29</v>
      </c>
      <c r="AX342" s="12" t="s">
        <v>72</v>
      </c>
      <c r="AY342" s="150" t="s">
        <v>160</v>
      </c>
    </row>
    <row r="343" spans="2:65" s="12" customFormat="1">
      <c r="B343" s="148"/>
      <c r="D343" s="149" t="s">
        <v>171</v>
      </c>
      <c r="E343" s="150" t="s">
        <v>1</v>
      </c>
      <c r="F343" s="151" t="s">
        <v>174</v>
      </c>
      <c r="H343" s="150" t="s">
        <v>1</v>
      </c>
      <c r="L343" s="148"/>
      <c r="M343" s="152"/>
      <c r="T343" s="153"/>
      <c r="AT343" s="150" t="s">
        <v>171</v>
      </c>
      <c r="AU343" s="150" t="s">
        <v>81</v>
      </c>
      <c r="AV343" s="12" t="s">
        <v>79</v>
      </c>
      <c r="AW343" s="12" t="s">
        <v>29</v>
      </c>
      <c r="AX343" s="12" t="s">
        <v>72</v>
      </c>
      <c r="AY343" s="150" t="s">
        <v>160</v>
      </c>
    </row>
    <row r="344" spans="2:65" s="12" customFormat="1">
      <c r="B344" s="148"/>
      <c r="D344" s="149" t="s">
        <v>171</v>
      </c>
      <c r="E344" s="150" t="s">
        <v>1</v>
      </c>
      <c r="F344" s="151" t="s">
        <v>328</v>
      </c>
      <c r="H344" s="150" t="s">
        <v>1</v>
      </c>
      <c r="L344" s="148"/>
      <c r="M344" s="152"/>
      <c r="T344" s="153"/>
      <c r="AT344" s="150" t="s">
        <v>171</v>
      </c>
      <c r="AU344" s="150" t="s">
        <v>81</v>
      </c>
      <c r="AV344" s="12" t="s">
        <v>79</v>
      </c>
      <c r="AW344" s="12" t="s">
        <v>29</v>
      </c>
      <c r="AX344" s="12" t="s">
        <v>72</v>
      </c>
      <c r="AY344" s="150" t="s">
        <v>160</v>
      </c>
    </row>
    <row r="345" spans="2:65" s="13" customFormat="1">
      <c r="B345" s="154"/>
      <c r="D345" s="149" t="s">
        <v>171</v>
      </c>
      <c r="E345" s="155" t="s">
        <v>1</v>
      </c>
      <c r="F345" s="156" t="s">
        <v>329</v>
      </c>
      <c r="H345" s="157">
        <v>100.471</v>
      </c>
      <c r="L345" s="154"/>
      <c r="M345" s="158"/>
      <c r="T345" s="159"/>
      <c r="AT345" s="155" t="s">
        <v>171</v>
      </c>
      <c r="AU345" s="155" t="s">
        <v>81</v>
      </c>
      <c r="AV345" s="13" t="s">
        <v>81</v>
      </c>
      <c r="AW345" s="13" t="s">
        <v>29</v>
      </c>
      <c r="AX345" s="13" t="s">
        <v>72</v>
      </c>
      <c r="AY345" s="155" t="s">
        <v>160</v>
      </c>
    </row>
    <row r="346" spans="2:65" s="13" customFormat="1">
      <c r="B346" s="154"/>
      <c r="D346" s="149" t="s">
        <v>171</v>
      </c>
      <c r="E346" s="155" t="s">
        <v>1</v>
      </c>
      <c r="F346" s="156" t="s">
        <v>330</v>
      </c>
      <c r="H346" s="157">
        <v>23.622</v>
      </c>
      <c r="L346" s="154"/>
      <c r="M346" s="158"/>
      <c r="T346" s="159"/>
      <c r="AT346" s="155" t="s">
        <v>171</v>
      </c>
      <c r="AU346" s="155" t="s">
        <v>81</v>
      </c>
      <c r="AV346" s="13" t="s">
        <v>81</v>
      </c>
      <c r="AW346" s="13" t="s">
        <v>29</v>
      </c>
      <c r="AX346" s="13" t="s">
        <v>72</v>
      </c>
      <c r="AY346" s="155" t="s">
        <v>160</v>
      </c>
    </row>
    <row r="347" spans="2:65" s="13" customFormat="1">
      <c r="B347" s="154"/>
      <c r="D347" s="149" t="s">
        <v>171</v>
      </c>
      <c r="E347" s="155" t="s">
        <v>1</v>
      </c>
      <c r="F347" s="156" t="s">
        <v>331</v>
      </c>
      <c r="H347" s="157">
        <v>37.713000000000001</v>
      </c>
      <c r="L347" s="154"/>
      <c r="M347" s="158"/>
      <c r="T347" s="159"/>
      <c r="AT347" s="155" t="s">
        <v>171</v>
      </c>
      <c r="AU347" s="155" t="s">
        <v>81</v>
      </c>
      <c r="AV347" s="13" t="s">
        <v>81</v>
      </c>
      <c r="AW347" s="13" t="s">
        <v>29</v>
      </c>
      <c r="AX347" s="13" t="s">
        <v>72</v>
      </c>
      <c r="AY347" s="155" t="s">
        <v>160</v>
      </c>
    </row>
    <row r="348" spans="2:65" s="15" customFormat="1">
      <c r="B348" s="166"/>
      <c r="D348" s="149" t="s">
        <v>171</v>
      </c>
      <c r="E348" s="167" t="s">
        <v>1</v>
      </c>
      <c r="F348" s="168" t="s">
        <v>252</v>
      </c>
      <c r="H348" s="169">
        <v>161.80600000000001</v>
      </c>
      <c r="L348" s="166"/>
      <c r="M348" s="170"/>
      <c r="T348" s="171"/>
      <c r="AT348" s="167" t="s">
        <v>171</v>
      </c>
      <c r="AU348" s="167" t="s">
        <v>81</v>
      </c>
      <c r="AV348" s="15" t="s">
        <v>184</v>
      </c>
      <c r="AW348" s="15" t="s">
        <v>29</v>
      </c>
      <c r="AX348" s="15" t="s">
        <v>72</v>
      </c>
      <c r="AY348" s="167" t="s">
        <v>160</v>
      </c>
    </row>
    <row r="349" spans="2:65" s="13" customFormat="1">
      <c r="B349" s="154"/>
      <c r="D349" s="149" t="s">
        <v>171</v>
      </c>
      <c r="E349" s="155" t="s">
        <v>1</v>
      </c>
      <c r="F349" s="156" t="s">
        <v>251</v>
      </c>
      <c r="H349" s="157">
        <v>15.24</v>
      </c>
      <c r="L349" s="154"/>
      <c r="M349" s="158"/>
      <c r="T349" s="159"/>
      <c r="AT349" s="155" t="s">
        <v>171</v>
      </c>
      <c r="AU349" s="155" t="s">
        <v>81</v>
      </c>
      <c r="AV349" s="13" t="s">
        <v>81</v>
      </c>
      <c r="AW349" s="13" t="s">
        <v>29</v>
      </c>
      <c r="AX349" s="13" t="s">
        <v>72</v>
      </c>
      <c r="AY349" s="155" t="s">
        <v>160</v>
      </c>
    </row>
    <row r="350" spans="2:65" s="15" customFormat="1">
      <c r="B350" s="166"/>
      <c r="D350" s="149" t="s">
        <v>171</v>
      </c>
      <c r="E350" s="167" t="s">
        <v>1</v>
      </c>
      <c r="F350" s="168" t="s">
        <v>252</v>
      </c>
      <c r="H350" s="169">
        <v>15.24</v>
      </c>
      <c r="L350" s="166"/>
      <c r="M350" s="170"/>
      <c r="T350" s="171"/>
      <c r="AT350" s="167" t="s">
        <v>171</v>
      </c>
      <c r="AU350" s="167" t="s">
        <v>81</v>
      </c>
      <c r="AV350" s="15" t="s">
        <v>184</v>
      </c>
      <c r="AW350" s="15" t="s">
        <v>29</v>
      </c>
      <c r="AX350" s="15" t="s">
        <v>72</v>
      </c>
      <c r="AY350" s="167" t="s">
        <v>160</v>
      </c>
    </row>
    <row r="351" spans="2:65" s="14" customFormat="1">
      <c r="B351" s="160"/>
      <c r="D351" s="149" t="s">
        <v>171</v>
      </c>
      <c r="E351" s="161" t="s">
        <v>1</v>
      </c>
      <c r="F351" s="162" t="s">
        <v>176</v>
      </c>
      <c r="H351" s="163">
        <v>177.04599999999999</v>
      </c>
      <c r="L351" s="160"/>
      <c r="M351" s="164"/>
      <c r="T351" s="165"/>
      <c r="AT351" s="161" t="s">
        <v>171</v>
      </c>
      <c r="AU351" s="161" t="s">
        <v>81</v>
      </c>
      <c r="AV351" s="14" t="s">
        <v>167</v>
      </c>
      <c r="AW351" s="14" t="s">
        <v>29</v>
      </c>
      <c r="AX351" s="14" t="s">
        <v>79</v>
      </c>
      <c r="AY351" s="161" t="s">
        <v>160</v>
      </c>
    </row>
    <row r="352" spans="2:65" s="1" customFormat="1" ht="33" customHeight="1">
      <c r="B352" s="132"/>
      <c r="C352" s="133" t="s">
        <v>332</v>
      </c>
      <c r="D352" s="133" t="s">
        <v>162</v>
      </c>
      <c r="E352" s="134" t="s">
        <v>333</v>
      </c>
      <c r="F352" s="135" t="s">
        <v>334</v>
      </c>
      <c r="G352" s="136" t="s">
        <v>335</v>
      </c>
      <c r="H352" s="137">
        <v>366.66</v>
      </c>
      <c r="I352" s="138">
        <v>0</v>
      </c>
      <c r="J352" s="138">
        <f>ROUND(I352*H352,2)</f>
        <v>0</v>
      </c>
      <c r="K352" s="135" t="s">
        <v>166</v>
      </c>
      <c r="L352" s="29"/>
      <c r="M352" s="139" t="s">
        <v>1</v>
      </c>
      <c r="N352" s="140" t="s">
        <v>37</v>
      </c>
      <c r="O352" s="141">
        <v>0</v>
      </c>
      <c r="P352" s="141">
        <f>O352*H352</f>
        <v>0</v>
      </c>
      <c r="Q352" s="141">
        <v>0</v>
      </c>
      <c r="R352" s="141">
        <f>Q352*H352</f>
        <v>0</v>
      </c>
      <c r="S352" s="141">
        <v>0</v>
      </c>
      <c r="T352" s="142">
        <f>S352*H352</f>
        <v>0</v>
      </c>
      <c r="AR352" s="143" t="s">
        <v>167</v>
      </c>
      <c r="AT352" s="143" t="s">
        <v>162</v>
      </c>
      <c r="AU352" s="143" t="s">
        <v>81</v>
      </c>
      <c r="AY352" s="17" t="s">
        <v>160</v>
      </c>
      <c r="BE352" s="144">
        <f>IF(N352="základní",J352,0)</f>
        <v>0</v>
      </c>
      <c r="BF352" s="144">
        <f>IF(N352="snížená",J352,0)</f>
        <v>0</v>
      </c>
      <c r="BG352" s="144">
        <f>IF(N352="zákl. přenesená",J352,0)</f>
        <v>0</v>
      </c>
      <c r="BH352" s="144">
        <f>IF(N352="sníž. přenesená",J352,0)</f>
        <v>0</v>
      </c>
      <c r="BI352" s="144">
        <f>IF(N352="nulová",J352,0)</f>
        <v>0</v>
      </c>
      <c r="BJ352" s="17" t="s">
        <v>79</v>
      </c>
      <c r="BK352" s="144">
        <f>ROUND(I352*H352,2)</f>
        <v>0</v>
      </c>
      <c r="BL352" s="17" t="s">
        <v>167</v>
      </c>
      <c r="BM352" s="143" t="s">
        <v>336</v>
      </c>
    </row>
    <row r="353" spans="2:65" s="1" customFormat="1">
      <c r="B353" s="29"/>
      <c r="D353" s="145" t="s">
        <v>169</v>
      </c>
      <c r="F353" s="146" t="s">
        <v>337</v>
      </c>
      <c r="L353" s="29"/>
      <c r="M353" s="147"/>
      <c r="T353" s="52"/>
      <c r="AT353" s="17" t="s">
        <v>169</v>
      </c>
      <c r="AU353" s="17" t="s">
        <v>81</v>
      </c>
    </row>
    <row r="354" spans="2:65" s="12" customFormat="1" ht="22.5">
      <c r="B354" s="148"/>
      <c r="D354" s="149" t="s">
        <v>171</v>
      </c>
      <c r="E354" s="150" t="s">
        <v>1</v>
      </c>
      <c r="F354" s="151" t="s">
        <v>172</v>
      </c>
      <c r="H354" s="150" t="s">
        <v>1</v>
      </c>
      <c r="L354" s="148"/>
      <c r="M354" s="152"/>
      <c r="T354" s="153"/>
      <c r="AT354" s="150" t="s">
        <v>171</v>
      </c>
      <c r="AU354" s="150" t="s">
        <v>81</v>
      </c>
      <c r="AV354" s="12" t="s">
        <v>79</v>
      </c>
      <c r="AW354" s="12" t="s">
        <v>29</v>
      </c>
      <c r="AX354" s="12" t="s">
        <v>72</v>
      </c>
      <c r="AY354" s="150" t="s">
        <v>160</v>
      </c>
    </row>
    <row r="355" spans="2:65" s="12" customFormat="1">
      <c r="B355" s="148"/>
      <c r="D355" s="149" t="s">
        <v>171</v>
      </c>
      <c r="E355" s="150" t="s">
        <v>1</v>
      </c>
      <c r="F355" s="151" t="s">
        <v>173</v>
      </c>
      <c r="H355" s="150" t="s">
        <v>1</v>
      </c>
      <c r="L355" s="148"/>
      <c r="M355" s="152"/>
      <c r="T355" s="153"/>
      <c r="AT355" s="150" t="s">
        <v>171</v>
      </c>
      <c r="AU355" s="150" t="s">
        <v>81</v>
      </c>
      <c r="AV355" s="12" t="s">
        <v>79</v>
      </c>
      <c r="AW355" s="12" t="s">
        <v>29</v>
      </c>
      <c r="AX355" s="12" t="s">
        <v>72</v>
      </c>
      <c r="AY355" s="150" t="s">
        <v>160</v>
      </c>
    </row>
    <row r="356" spans="2:65" s="13" customFormat="1">
      <c r="B356" s="154"/>
      <c r="D356" s="149" t="s">
        <v>171</v>
      </c>
      <c r="E356" s="155" t="s">
        <v>1</v>
      </c>
      <c r="F356" s="156" t="s">
        <v>338</v>
      </c>
      <c r="H356" s="157">
        <v>216.19800000000001</v>
      </c>
      <c r="L356" s="154"/>
      <c r="M356" s="158"/>
      <c r="T356" s="159"/>
      <c r="AT356" s="155" t="s">
        <v>171</v>
      </c>
      <c r="AU356" s="155" t="s">
        <v>81</v>
      </c>
      <c r="AV356" s="13" t="s">
        <v>81</v>
      </c>
      <c r="AW356" s="13" t="s">
        <v>29</v>
      </c>
      <c r="AX356" s="13" t="s">
        <v>72</v>
      </c>
      <c r="AY356" s="155" t="s">
        <v>160</v>
      </c>
    </row>
    <row r="357" spans="2:65" s="13" customFormat="1">
      <c r="B357" s="154"/>
      <c r="D357" s="149" t="s">
        <v>171</v>
      </c>
      <c r="E357" s="155" t="s">
        <v>1</v>
      </c>
      <c r="F357" s="156" t="s">
        <v>339</v>
      </c>
      <c r="H357" s="157">
        <v>134.494</v>
      </c>
      <c r="L357" s="154"/>
      <c r="M357" s="158"/>
      <c r="T357" s="159"/>
      <c r="AT357" s="155" t="s">
        <v>171</v>
      </c>
      <c r="AU357" s="155" t="s">
        <v>81</v>
      </c>
      <c r="AV357" s="13" t="s">
        <v>81</v>
      </c>
      <c r="AW357" s="13" t="s">
        <v>29</v>
      </c>
      <c r="AX357" s="13" t="s">
        <v>72</v>
      </c>
      <c r="AY357" s="155" t="s">
        <v>160</v>
      </c>
    </row>
    <row r="358" spans="2:65" s="13" customFormat="1">
      <c r="B358" s="154"/>
      <c r="D358" s="149" t="s">
        <v>171</v>
      </c>
      <c r="E358" s="155" t="s">
        <v>1</v>
      </c>
      <c r="F358" s="156" t="s">
        <v>340</v>
      </c>
      <c r="H358" s="157">
        <v>15.968</v>
      </c>
      <c r="L358" s="154"/>
      <c r="M358" s="158"/>
      <c r="T358" s="159"/>
      <c r="AT358" s="155" t="s">
        <v>171</v>
      </c>
      <c r="AU358" s="155" t="s">
        <v>81</v>
      </c>
      <c r="AV358" s="13" t="s">
        <v>81</v>
      </c>
      <c r="AW358" s="13" t="s">
        <v>29</v>
      </c>
      <c r="AX358" s="13" t="s">
        <v>72</v>
      </c>
      <c r="AY358" s="155" t="s">
        <v>160</v>
      </c>
    </row>
    <row r="359" spans="2:65" s="14" customFormat="1">
      <c r="B359" s="160"/>
      <c r="D359" s="149" t="s">
        <v>171</v>
      </c>
      <c r="E359" s="161" t="s">
        <v>1</v>
      </c>
      <c r="F359" s="162" t="s">
        <v>176</v>
      </c>
      <c r="H359" s="163">
        <v>366.66</v>
      </c>
      <c r="L359" s="160"/>
      <c r="M359" s="164"/>
      <c r="T359" s="165"/>
      <c r="AT359" s="161" t="s">
        <v>171</v>
      </c>
      <c r="AU359" s="161" t="s">
        <v>81</v>
      </c>
      <c r="AV359" s="14" t="s">
        <v>167</v>
      </c>
      <c r="AW359" s="14" t="s">
        <v>29</v>
      </c>
      <c r="AX359" s="14" t="s">
        <v>79</v>
      </c>
      <c r="AY359" s="161" t="s">
        <v>160</v>
      </c>
    </row>
    <row r="360" spans="2:65" s="11" customFormat="1" ht="22.9" customHeight="1">
      <c r="B360" s="121"/>
      <c r="D360" s="122" t="s">
        <v>71</v>
      </c>
      <c r="E360" s="130" t="s">
        <v>81</v>
      </c>
      <c r="F360" s="130" t="s">
        <v>341</v>
      </c>
      <c r="J360" s="131">
        <f>BK360</f>
        <v>0</v>
      </c>
      <c r="L360" s="121"/>
      <c r="M360" s="125"/>
      <c r="P360" s="126">
        <f>SUM(P361:P387)</f>
        <v>45.667090999999999</v>
      </c>
      <c r="R360" s="126">
        <f>SUM(R361:R387)</f>
        <v>20.703051169999998</v>
      </c>
      <c r="T360" s="127">
        <f>SUM(T361:T387)</f>
        <v>0</v>
      </c>
      <c r="AR360" s="122" t="s">
        <v>79</v>
      </c>
      <c r="AT360" s="128" t="s">
        <v>71</v>
      </c>
      <c r="AU360" s="128" t="s">
        <v>79</v>
      </c>
      <c r="AY360" s="122" t="s">
        <v>160</v>
      </c>
      <c r="BK360" s="129">
        <f>SUM(BK361:BK387)</f>
        <v>0</v>
      </c>
    </row>
    <row r="361" spans="2:65" s="1" customFormat="1" ht="24.2" customHeight="1">
      <c r="B361" s="132"/>
      <c r="C361" s="133" t="s">
        <v>342</v>
      </c>
      <c r="D361" s="133" t="s">
        <v>162</v>
      </c>
      <c r="E361" s="134" t="s">
        <v>343</v>
      </c>
      <c r="F361" s="135" t="s">
        <v>344</v>
      </c>
      <c r="G361" s="136" t="s">
        <v>179</v>
      </c>
      <c r="H361" s="137">
        <v>7.5670000000000002</v>
      </c>
      <c r="I361" s="138">
        <v>0</v>
      </c>
      <c r="J361" s="138">
        <f>ROUND(I361*H361,2)</f>
        <v>0</v>
      </c>
      <c r="K361" s="135" t="s">
        <v>166</v>
      </c>
      <c r="L361" s="29"/>
      <c r="M361" s="139" t="s">
        <v>1</v>
      </c>
      <c r="N361" s="140" t="s">
        <v>37</v>
      </c>
      <c r="O361" s="141">
        <v>0.629</v>
      </c>
      <c r="P361" s="141">
        <f>O361*H361</f>
        <v>4.7596430000000005</v>
      </c>
      <c r="Q361" s="141">
        <v>2.5018699999999998</v>
      </c>
      <c r="R361" s="141">
        <f>Q361*H361</f>
        <v>18.93165029</v>
      </c>
      <c r="S361" s="141">
        <v>0</v>
      </c>
      <c r="T361" s="142">
        <f>S361*H361</f>
        <v>0</v>
      </c>
      <c r="AR361" s="143" t="s">
        <v>167</v>
      </c>
      <c r="AT361" s="143" t="s">
        <v>162</v>
      </c>
      <c r="AU361" s="143" t="s">
        <v>81</v>
      </c>
      <c r="AY361" s="17" t="s">
        <v>160</v>
      </c>
      <c r="BE361" s="144">
        <f>IF(N361="základní",J361,0)</f>
        <v>0</v>
      </c>
      <c r="BF361" s="144">
        <f>IF(N361="snížená",J361,0)</f>
        <v>0</v>
      </c>
      <c r="BG361" s="144">
        <f>IF(N361="zákl. přenesená",J361,0)</f>
        <v>0</v>
      </c>
      <c r="BH361" s="144">
        <f>IF(N361="sníž. přenesená",J361,0)</f>
        <v>0</v>
      </c>
      <c r="BI361" s="144">
        <f>IF(N361="nulová",J361,0)</f>
        <v>0</v>
      </c>
      <c r="BJ361" s="17" t="s">
        <v>79</v>
      </c>
      <c r="BK361" s="144">
        <f>ROUND(I361*H361,2)</f>
        <v>0</v>
      </c>
      <c r="BL361" s="17" t="s">
        <v>167</v>
      </c>
      <c r="BM361" s="143" t="s">
        <v>345</v>
      </c>
    </row>
    <row r="362" spans="2:65" s="1" customFormat="1">
      <c r="B362" s="29"/>
      <c r="D362" s="145" t="s">
        <v>169</v>
      </c>
      <c r="F362" s="146" t="s">
        <v>346</v>
      </c>
      <c r="L362" s="29"/>
      <c r="M362" s="147"/>
      <c r="T362" s="52"/>
      <c r="AT362" s="17" t="s">
        <v>169</v>
      </c>
      <c r="AU362" s="17" t="s">
        <v>81</v>
      </c>
    </row>
    <row r="363" spans="2:65" s="1" customFormat="1" ht="126.75">
      <c r="B363" s="29"/>
      <c r="D363" s="149" t="s">
        <v>265</v>
      </c>
      <c r="F363" s="172" t="s">
        <v>347</v>
      </c>
      <c r="L363" s="29"/>
      <c r="M363" s="147"/>
      <c r="T363" s="52"/>
      <c r="AT363" s="17" t="s">
        <v>265</v>
      </c>
      <c r="AU363" s="17" t="s">
        <v>81</v>
      </c>
    </row>
    <row r="364" spans="2:65" s="12" customFormat="1" ht="22.5">
      <c r="B364" s="148"/>
      <c r="D364" s="149" t="s">
        <v>171</v>
      </c>
      <c r="E364" s="150" t="s">
        <v>1</v>
      </c>
      <c r="F364" s="151" t="s">
        <v>172</v>
      </c>
      <c r="H364" s="150" t="s">
        <v>1</v>
      </c>
      <c r="L364" s="148"/>
      <c r="M364" s="152"/>
      <c r="T364" s="153"/>
      <c r="AT364" s="150" t="s">
        <v>171</v>
      </c>
      <c r="AU364" s="150" t="s">
        <v>81</v>
      </c>
      <c r="AV364" s="12" t="s">
        <v>79</v>
      </c>
      <c r="AW364" s="12" t="s">
        <v>29</v>
      </c>
      <c r="AX364" s="12" t="s">
        <v>72</v>
      </c>
      <c r="AY364" s="150" t="s">
        <v>160</v>
      </c>
    </row>
    <row r="365" spans="2:65" s="12" customFormat="1">
      <c r="B365" s="148"/>
      <c r="D365" s="149" t="s">
        <v>171</v>
      </c>
      <c r="E365" s="150" t="s">
        <v>1</v>
      </c>
      <c r="F365" s="151" t="s">
        <v>348</v>
      </c>
      <c r="H365" s="150" t="s">
        <v>1</v>
      </c>
      <c r="L365" s="148"/>
      <c r="M365" s="152"/>
      <c r="T365" s="153"/>
      <c r="AT365" s="150" t="s">
        <v>171</v>
      </c>
      <c r="AU365" s="150" t="s">
        <v>81</v>
      </c>
      <c r="AV365" s="12" t="s">
        <v>79</v>
      </c>
      <c r="AW365" s="12" t="s">
        <v>29</v>
      </c>
      <c r="AX365" s="12" t="s">
        <v>72</v>
      </c>
      <c r="AY365" s="150" t="s">
        <v>160</v>
      </c>
    </row>
    <row r="366" spans="2:65" s="12" customFormat="1">
      <c r="B366" s="148"/>
      <c r="D366" s="149" t="s">
        <v>171</v>
      </c>
      <c r="E366" s="150" t="s">
        <v>1</v>
      </c>
      <c r="F366" s="151" t="s">
        <v>173</v>
      </c>
      <c r="H366" s="150" t="s">
        <v>1</v>
      </c>
      <c r="L366" s="148"/>
      <c r="M366" s="152"/>
      <c r="T366" s="153"/>
      <c r="AT366" s="150" t="s">
        <v>171</v>
      </c>
      <c r="AU366" s="150" t="s">
        <v>81</v>
      </c>
      <c r="AV366" s="12" t="s">
        <v>79</v>
      </c>
      <c r="AW366" s="12" t="s">
        <v>29</v>
      </c>
      <c r="AX366" s="12" t="s">
        <v>72</v>
      </c>
      <c r="AY366" s="150" t="s">
        <v>160</v>
      </c>
    </row>
    <row r="367" spans="2:65" s="12" customFormat="1">
      <c r="B367" s="148"/>
      <c r="D367" s="149" t="s">
        <v>171</v>
      </c>
      <c r="E367" s="150" t="s">
        <v>1</v>
      </c>
      <c r="F367" s="151" t="s">
        <v>349</v>
      </c>
      <c r="H367" s="150" t="s">
        <v>1</v>
      </c>
      <c r="L367" s="148"/>
      <c r="M367" s="152"/>
      <c r="T367" s="153"/>
      <c r="AT367" s="150" t="s">
        <v>171</v>
      </c>
      <c r="AU367" s="150" t="s">
        <v>81</v>
      </c>
      <c r="AV367" s="12" t="s">
        <v>79</v>
      </c>
      <c r="AW367" s="12" t="s">
        <v>29</v>
      </c>
      <c r="AX367" s="12" t="s">
        <v>72</v>
      </c>
      <c r="AY367" s="150" t="s">
        <v>160</v>
      </c>
    </row>
    <row r="368" spans="2:65" s="13" customFormat="1">
      <c r="B368" s="154"/>
      <c r="D368" s="149" t="s">
        <v>171</v>
      </c>
      <c r="E368" s="155" t="s">
        <v>1</v>
      </c>
      <c r="F368" s="156" t="s">
        <v>350</v>
      </c>
      <c r="H368" s="157">
        <v>2.9319999999999999</v>
      </c>
      <c r="L368" s="154"/>
      <c r="M368" s="158"/>
      <c r="T368" s="159"/>
      <c r="AT368" s="155" t="s">
        <v>171</v>
      </c>
      <c r="AU368" s="155" t="s">
        <v>81</v>
      </c>
      <c r="AV368" s="13" t="s">
        <v>81</v>
      </c>
      <c r="AW368" s="13" t="s">
        <v>29</v>
      </c>
      <c r="AX368" s="13" t="s">
        <v>72</v>
      </c>
      <c r="AY368" s="155" t="s">
        <v>160</v>
      </c>
    </row>
    <row r="369" spans="2:65" s="13" customFormat="1" ht="22.5">
      <c r="B369" s="154"/>
      <c r="D369" s="149" t="s">
        <v>171</v>
      </c>
      <c r="E369" s="155" t="s">
        <v>1</v>
      </c>
      <c r="F369" s="156" t="s">
        <v>351</v>
      </c>
      <c r="H369" s="157">
        <v>4.6349999999999998</v>
      </c>
      <c r="L369" s="154"/>
      <c r="M369" s="158"/>
      <c r="T369" s="159"/>
      <c r="AT369" s="155" t="s">
        <v>171</v>
      </c>
      <c r="AU369" s="155" t="s">
        <v>81</v>
      </c>
      <c r="AV369" s="13" t="s">
        <v>81</v>
      </c>
      <c r="AW369" s="13" t="s">
        <v>29</v>
      </c>
      <c r="AX369" s="13" t="s">
        <v>72</v>
      </c>
      <c r="AY369" s="155" t="s">
        <v>160</v>
      </c>
    </row>
    <row r="370" spans="2:65" s="14" customFormat="1">
      <c r="B370" s="160"/>
      <c r="D370" s="149" t="s">
        <v>171</v>
      </c>
      <c r="E370" s="161" t="s">
        <v>1</v>
      </c>
      <c r="F370" s="162" t="s">
        <v>176</v>
      </c>
      <c r="H370" s="163">
        <v>7.5670000000000002</v>
      </c>
      <c r="L370" s="160"/>
      <c r="M370" s="164"/>
      <c r="T370" s="165"/>
      <c r="AT370" s="161" t="s">
        <v>171</v>
      </c>
      <c r="AU370" s="161" t="s">
        <v>81</v>
      </c>
      <c r="AV370" s="14" t="s">
        <v>167</v>
      </c>
      <c r="AW370" s="14" t="s">
        <v>29</v>
      </c>
      <c r="AX370" s="14" t="s">
        <v>79</v>
      </c>
      <c r="AY370" s="161" t="s">
        <v>160</v>
      </c>
    </row>
    <row r="371" spans="2:65" s="1" customFormat="1" ht="16.5" customHeight="1">
      <c r="B371" s="132"/>
      <c r="C371" s="133" t="s">
        <v>352</v>
      </c>
      <c r="D371" s="133" t="s">
        <v>162</v>
      </c>
      <c r="E371" s="134" t="s">
        <v>353</v>
      </c>
      <c r="F371" s="135" t="s">
        <v>354</v>
      </c>
      <c r="G371" s="136" t="s">
        <v>165</v>
      </c>
      <c r="H371" s="137">
        <v>2.214</v>
      </c>
      <c r="I371" s="138">
        <v>0</v>
      </c>
      <c r="J371" s="138">
        <f>ROUND(I371*H371,2)</f>
        <v>0</v>
      </c>
      <c r="K371" s="135" t="s">
        <v>166</v>
      </c>
      <c r="L371" s="29"/>
      <c r="M371" s="139" t="s">
        <v>1</v>
      </c>
      <c r="N371" s="140" t="s">
        <v>37</v>
      </c>
      <c r="O371" s="141">
        <v>0.3</v>
      </c>
      <c r="P371" s="141">
        <f>O371*H371</f>
        <v>0.66420000000000001</v>
      </c>
      <c r="Q371" s="141">
        <v>2.47E-3</v>
      </c>
      <c r="R371" s="141">
        <f>Q371*H371</f>
        <v>5.4685799999999998E-3</v>
      </c>
      <c r="S371" s="141">
        <v>0</v>
      </c>
      <c r="T371" s="142">
        <f>S371*H371</f>
        <v>0</v>
      </c>
      <c r="AR371" s="143" t="s">
        <v>167</v>
      </c>
      <c r="AT371" s="143" t="s">
        <v>162</v>
      </c>
      <c r="AU371" s="143" t="s">
        <v>81</v>
      </c>
      <c r="AY371" s="17" t="s">
        <v>160</v>
      </c>
      <c r="BE371" s="144">
        <f>IF(N371="základní",J371,0)</f>
        <v>0</v>
      </c>
      <c r="BF371" s="144">
        <f>IF(N371="snížená",J371,0)</f>
        <v>0</v>
      </c>
      <c r="BG371" s="144">
        <f>IF(N371="zákl. přenesená",J371,0)</f>
        <v>0</v>
      </c>
      <c r="BH371" s="144">
        <f>IF(N371="sníž. přenesená",J371,0)</f>
        <v>0</v>
      </c>
      <c r="BI371" s="144">
        <f>IF(N371="nulová",J371,0)</f>
        <v>0</v>
      </c>
      <c r="BJ371" s="17" t="s">
        <v>79</v>
      </c>
      <c r="BK371" s="144">
        <f>ROUND(I371*H371,2)</f>
        <v>0</v>
      </c>
      <c r="BL371" s="17" t="s">
        <v>167</v>
      </c>
      <c r="BM371" s="143" t="s">
        <v>355</v>
      </c>
    </row>
    <row r="372" spans="2:65" s="1" customFormat="1">
      <c r="B372" s="29"/>
      <c r="D372" s="145" t="s">
        <v>169</v>
      </c>
      <c r="F372" s="146" t="s">
        <v>356</v>
      </c>
      <c r="L372" s="29"/>
      <c r="M372" s="147"/>
      <c r="T372" s="52"/>
      <c r="AT372" s="17" t="s">
        <v>169</v>
      </c>
      <c r="AU372" s="17" t="s">
        <v>81</v>
      </c>
    </row>
    <row r="373" spans="2:65" s="12" customFormat="1" ht="22.5">
      <c r="B373" s="148"/>
      <c r="D373" s="149" t="s">
        <v>171</v>
      </c>
      <c r="E373" s="150" t="s">
        <v>1</v>
      </c>
      <c r="F373" s="151" t="s">
        <v>172</v>
      </c>
      <c r="H373" s="150" t="s">
        <v>1</v>
      </c>
      <c r="L373" s="148"/>
      <c r="M373" s="152"/>
      <c r="T373" s="153"/>
      <c r="AT373" s="150" t="s">
        <v>171</v>
      </c>
      <c r="AU373" s="150" t="s">
        <v>81</v>
      </c>
      <c r="AV373" s="12" t="s">
        <v>79</v>
      </c>
      <c r="AW373" s="12" t="s">
        <v>29</v>
      </c>
      <c r="AX373" s="12" t="s">
        <v>72</v>
      </c>
      <c r="AY373" s="150" t="s">
        <v>160</v>
      </c>
    </row>
    <row r="374" spans="2:65" s="12" customFormat="1">
      <c r="B374" s="148"/>
      <c r="D374" s="149" t="s">
        <v>171</v>
      </c>
      <c r="E374" s="150" t="s">
        <v>1</v>
      </c>
      <c r="F374" s="151" t="s">
        <v>348</v>
      </c>
      <c r="H374" s="150" t="s">
        <v>1</v>
      </c>
      <c r="L374" s="148"/>
      <c r="M374" s="152"/>
      <c r="T374" s="153"/>
      <c r="AT374" s="150" t="s">
        <v>171</v>
      </c>
      <c r="AU374" s="150" t="s">
        <v>81</v>
      </c>
      <c r="AV374" s="12" t="s">
        <v>79</v>
      </c>
      <c r="AW374" s="12" t="s">
        <v>29</v>
      </c>
      <c r="AX374" s="12" t="s">
        <v>72</v>
      </c>
      <c r="AY374" s="150" t="s">
        <v>160</v>
      </c>
    </row>
    <row r="375" spans="2:65" s="12" customFormat="1">
      <c r="B375" s="148"/>
      <c r="D375" s="149" t="s">
        <v>171</v>
      </c>
      <c r="E375" s="150" t="s">
        <v>1</v>
      </c>
      <c r="F375" s="151" t="s">
        <v>173</v>
      </c>
      <c r="H375" s="150" t="s">
        <v>1</v>
      </c>
      <c r="L375" s="148"/>
      <c r="M375" s="152"/>
      <c r="T375" s="153"/>
      <c r="AT375" s="150" t="s">
        <v>171</v>
      </c>
      <c r="AU375" s="150" t="s">
        <v>81</v>
      </c>
      <c r="AV375" s="12" t="s">
        <v>79</v>
      </c>
      <c r="AW375" s="12" t="s">
        <v>29</v>
      </c>
      <c r="AX375" s="12" t="s">
        <v>72</v>
      </c>
      <c r="AY375" s="150" t="s">
        <v>160</v>
      </c>
    </row>
    <row r="376" spans="2:65" s="13" customFormat="1">
      <c r="B376" s="154"/>
      <c r="D376" s="149" t="s">
        <v>171</v>
      </c>
      <c r="E376" s="155" t="s">
        <v>1</v>
      </c>
      <c r="F376" s="156" t="s">
        <v>357</v>
      </c>
      <c r="H376" s="157">
        <v>2.214</v>
      </c>
      <c r="L376" s="154"/>
      <c r="M376" s="158"/>
      <c r="T376" s="159"/>
      <c r="AT376" s="155" t="s">
        <v>171</v>
      </c>
      <c r="AU376" s="155" t="s">
        <v>81</v>
      </c>
      <c r="AV376" s="13" t="s">
        <v>81</v>
      </c>
      <c r="AW376" s="13" t="s">
        <v>29</v>
      </c>
      <c r="AX376" s="13" t="s">
        <v>72</v>
      </c>
      <c r="AY376" s="155" t="s">
        <v>160</v>
      </c>
    </row>
    <row r="377" spans="2:65" s="14" customFormat="1">
      <c r="B377" s="160"/>
      <c r="D377" s="149" t="s">
        <v>171</v>
      </c>
      <c r="E377" s="161" t="s">
        <v>1</v>
      </c>
      <c r="F377" s="162" t="s">
        <v>176</v>
      </c>
      <c r="H377" s="163">
        <v>2.214</v>
      </c>
      <c r="L377" s="160"/>
      <c r="M377" s="164"/>
      <c r="T377" s="165"/>
      <c r="AT377" s="161" t="s">
        <v>171</v>
      </c>
      <c r="AU377" s="161" t="s">
        <v>81</v>
      </c>
      <c r="AV377" s="14" t="s">
        <v>167</v>
      </c>
      <c r="AW377" s="14" t="s">
        <v>29</v>
      </c>
      <c r="AX377" s="14" t="s">
        <v>79</v>
      </c>
      <c r="AY377" s="161" t="s">
        <v>160</v>
      </c>
    </row>
    <row r="378" spans="2:65" s="1" customFormat="1" ht="16.5" customHeight="1">
      <c r="B378" s="132"/>
      <c r="C378" s="133" t="s">
        <v>358</v>
      </c>
      <c r="D378" s="133" t="s">
        <v>162</v>
      </c>
      <c r="E378" s="134" t="s">
        <v>359</v>
      </c>
      <c r="F378" s="135" t="s">
        <v>360</v>
      </c>
      <c r="G378" s="136" t="s">
        <v>165</v>
      </c>
      <c r="H378" s="137">
        <v>2.214</v>
      </c>
      <c r="I378" s="138">
        <v>0</v>
      </c>
      <c r="J378" s="138">
        <f>ROUND(I378*H378,2)</f>
        <v>0</v>
      </c>
      <c r="K378" s="135" t="s">
        <v>166</v>
      </c>
      <c r="L378" s="29"/>
      <c r="M378" s="139" t="s">
        <v>1</v>
      </c>
      <c r="N378" s="140" t="s">
        <v>37</v>
      </c>
      <c r="O378" s="141">
        <v>0.152</v>
      </c>
      <c r="P378" s="141">
        <f>O378*H378</f>
        <v>0.33652799999999999</v>
      </c>
      <c r="Q378" s="141">
        <v>0</v>
      </c>
      <c r="R378" s="141">
        <f>Q378*H378</f>
        <v>0</v>
      </c>
      <c r="S378" s="141">
        <v>0</v>
      </c>
      <c r="T378" s="142">
        <f>S378*H378</f>
        <v>0</v>
      </c>
      <c r="AR378" s="143" t="s">
        <v>167</v>
      </c>
      <c r="AT378" s="143" t="s">
        <v>162</v>
      </c>
      <c r="AU378" s="143" t="s">
        <v>81</v>
      </c>
      <c r="AY378" s="17" t="s">
        <v>160</v>
      </c>
      <c r="BE378" s="144">
        <f>IF(N378="základní",J378,0)</f>
        <v>0</v>
      </c>
      <c r="BF378" s="144">
        <f>IF(N378="snížená",J378,0)</f>
        <v>0</v>
      </c>
      <c r="BG378" s="144">
        <f>IF(N378="zákl. přenesená",J378,0)</f>
        <v>0</v>
      </c>
      <c r="BH378" s="144">
        <f>IF(N378="sníž. přenesená",J378,0)</f>
        <v>0</v>
      </c>
      <c r="BI378" s="144">
        <f>IF(N378="nulová",J378,0)</f>
        <v>0</v>
      </c>
      <c r="BJ378" s="17" t="s">
        <v>79</v>
      </c>
      <c r="BK378" s="144">
        <f>ROUND(I378*H378,2)</f>
        <v>0</v>
      </c>
      <c r="BL378" s="17" t="s">
        <v>167</v>
      </c>
      <c r="BM378" s="143" t="s">
        <v>361</v>
      </c>
    </row>
    <row r="379" spans="2:65" s="1" customFormat="1">
      <c r="B379" s="29"/>
      <c r="D379" s="145" t="s">
        <v>169</v>
      </c>
      <c r="F379" s="146" t="s">
        <v>362</v>
      </c>
      <c r="L379" s="29"/>
      <c r="M379" s="147"/>
      <c r="T379" s="52"/>
      <c r="AT379" s="17" t="s">
        <v>169</v>
      </c>
      <c r="AU379" s="17" t="s">
        <v>81</v>
      </c>
    </row>
    <row r="380" spans="2:65" s="1" customFormat="1" ht="21.75" customHeight="1">
      <c r="B380" s="132"/>
      <c r="C380" s="133" t="s">
        <v>363</v>
      </c>
      <c r="D380" s="133" t="s">
        <v>162</v>
      </c>
      <c r="E380" s="134" t="s">
        <v>364</v>
      </c>
      <c r="F380" s="135" t="s">
        <v>365</v>
      </c>
      <c r="G380" s="136" t="s">
        <v>335</v>
      </c>
      <c r="H380" s="137">
        <v>1.665</v>
      </c>
      <c r="I380" s="138">
        <v>0</v>
      </c>
      <c r="J380" s="138">
        <f>ROUND(I380*H380,2)</f>
        <v>0</v>
      </c>
      <c r="K380" s="135" t="s">
        <v>166</v>
      </c>
      <c r="L380" s="29"/>
      <c r="M380" s="139" t="s">
        <v>1</v>
      </c>
      <c r="N380" s="140" t="s">
        <v>37</v>
      </c>
      <c r="O380" s="141">
        <v>23.968</v>
      </c>
      <c r="P380" s="141">
        <f>O380*H380</f>
        <v>39.90672</v>
      </c>
      <c r="Q380" s="141">
        <v>1.0606199999999999</v>
      </c>
      <c r="R380" s="141">
        <f>Q380*H380</f>
        <v>1.7659322999999998</v>
      </c>
      <c r="S380" s="141">
        <v>0</v>
      </c>
      <c r="T380" s="142">
        <f>S380*H380</f>
        <v>0</v>
      </c>
      <c r="AR380" s="143" t="s">
        <v>167</v>
      </c>
      <c r="AT380" s="143" t="s">
        <v>162</v>
      </c>
      <c r="AU380" s="143" t="s">
        <v>81</v>
      </c>
      <c r="AY380" s="17" t="s">
        <v>160</v>
      </c>
      <c r="BE380" s="144">
        <f>IF(N380="základní",J380,0)</f>
        <v>0</v>
      </c>
      <c r="BF380" s="144">
        <f>IF(N380="snížená",J380,0)</f>
        <v>0</v>
      </c>
      <c r="BG380" s="144">
        <f>IF(N380="zákl. přenesená",J380,0)</f>
        <v>0</v>
      </c>
      <c r="BH380" s="144">
        <f>IF(N380="sníž. přenesená",J380,0)</f>
        <v>0</v>
      </c>
      <c r="BI380" s="144">
        <f>IF(N380="nulová",J380,0)</f>
        <v>0</v>
      </c>
      <c r="BJ380" s="17" t="s">
        <v>79</v>
      </c>
      <c r="BK380" s="144">
        <f>ROUND(I380*H380,2)</f>
        <v>0</v>
      </c>
      <c r="BL380" s="17" t="s">
        <v>167</v>
      </c>
      <c r="BM380" s="143" t="s">
        <v>366</v>
      </c>
    </row>
    <row r="381" spans="2:65" s="1" customFormat="1">
      <c r="B381" s="29"/>
      <c r="D381" s="145" t="s">
        <v>169</v>
      </c>
      <c r="F381" s="146" t="s">
        <v>367</v>
      </c>
      <c r="L381" s="29"/>
      <c r="M381" s="147"/>
      <c r="T381" s="52"/>
      <c r="AT381" s="17" t="s">
        <v>169</v>
      </c>
      <c r="AU381" s="17" t="s">
        <v>81</v>
      </c>
    </row>
    <row r="382" spans="2:65" s="1" customFormat="1" ht="29.25">
      <c r="B382" s="29"/>
      <c r="D382" s="149" t="s">
        <v>265</v>
      </c>
      <c r="F382" s="172" t="s">
        <v>368</v>
      </c>
      <c r="L382" s="29"/>
      <c r="M382" s="147"/>
      <c r="T382" s="52"/>
      <c r="AT382" s="17" t="s">
        <v>265</v>
      </c>
      <c r="AU382" s="17" t="s">
        <v>81</v>
      </c>
    </row>
    <row r="383" spans="2:65" s="12" customFormat="1" ht="22.5">
      <c r="B383" s="148"/>
      <c r="D383" s="149" t="s">
        <v>171</v>
      </c>
      <c r="E383" s="150" t="s">
        <v>1</v>
      </c>
      <c r="F383" s="151" t="s">
        <v>172</v>
      </c>
      <c r="H383" s="150" t="s">
        <v>1</v>
      </c>
      <c r="L383" s="148"/>
      <c r="M383" s="152"/>
      <c r="T383" s="153"/>
      <c r="AT383" s="150" t="s">
        <v>171</v>
      </c>
      <c r="AU383" s="150" t="s">
        <v>81</v>
      </c>
      <c r="AV383" s="12" t="s">
        <v>79</v>
      </c>
      <c r="AW383" s="12" t="s">
        <v>29</v>
      </c>
      <c r="AX383" s="12" t="s">
        <v>72</v>
      </c>
      <c r="AY383" s="150" t="s">
        <v>160</v>
      </c>
    </row>
    <row r="384" spans="2:65" s="12" customFormat="1">
      <c r="B384" s="148"/>
      <c r="D384" s="149" t="s">
        <v>171</v>
      </c>
      <c r="E384" s="150" t="s">
        <v>1</v>
      </c>
      <c r="F384" s="151" t="s">
        <v>348</v>
      </c>
      <c r="H384" s="150" t="s">
        <v>1</v>
      </c>
      <c r="L384" s="148"/>
      <c r="M384" s="152"/>
      <c r="T384" s="153"/>
      <c r="AT384" s="150" t="s">
        <v>171</v>
      </c>
      <c r="AU384" s="150" t="s">
        <v>81</v>
      </c>
      <c r="AV384" s="12" t="s">
        <v>79</v>
      </c>
      <c r="AW384" s="12" t="s">
        <v>29</v>
      </c>
      <c r="AX384" s="12" t="s">
        <v>72</v>
      </c>
      <c r="AY384" s="150" t="s">
        <v>160</v>
      </c>
    </row>
    <row r="385" spans="2:65" s="12" customFormat="1">
      <c r="B385" s="148"/>
      <c r="D385" s="149" t="s">
        <v>171</v>
      </c>
      <c r="E385" s="150" t="s">
        <v>1</v>
      </c>
      <c r="F385" s="151" t="s">
        <v>173</v>
      </c>
      <c r="H385" s="150" t="s">
        <v>1</v>
      </c>
      <c r="L385" s="148"/>
      <c r="M385" s="152"/>
      <c r="T385" s="153"/>
      <c r="AT385" s="150" t="s">
        <v>171</v>
      </c>
      <c r="AU385" s="150" t="s">
        <v>81</v>
      </c>
      <c r="AV385" s="12" t="s">
        <v>79</v>
      </c>
      <c r="AW385" s="12" t="s">
        <v>29</v>
      </c>
      <c r="AX385" s="12" t="s">
        <v>72</v>
      </c>
      <c r="AY385" s="150" t="s">
        <v>160</v>
      </c>
    </row>
    <row r="386" spans="2:65" s="13" customFormat="1">
      <c r="B386" s="154"/>
      <c r="D386" s="149" t="s">
        <v>171</v>
      </c>
      <c r="E386" s="155" t="s">
        <v>1</v>
      </c>
      <c r="F386" s="156" t="s">
        <v>369</v>
      </c>
      <c r="H386" s="157">
        <v>1.665</v>
      </c>
      <c r="L386" s="154"/>
      <c r="M386" s="158"/>
      <c r="T386" s="159"/>
      <c r="AT386" s="155" t="s">
        <v>171</v>
      </c>
      <c r="AU386" s="155" t="s">
        <v>81</v>
      </c>
      <c r="AV386" s="13" t="s">
        <v>81</v>
      </c>
      <c r="AW386" s="13" t="s">
        <v>29</v>
      </c>
      <c r="AX386" s="13" t="s">
        <v>72</v>
      </c>
      <c r="AY386" s="155" t="s">
        <v>160</v>
      </c>
    </row>
    <row r="387" spans="2:65" s="14" customFormat="1">
      <c r="B387" s="160"/>
      <c r="D387" s="149" t="s">
        <v>171</v>
      </c>
      <c r="E387" s="161" t="s">
        <v>1</v>
      </c>
      <c r="F387" s="162" t="s">
        <v>176</v>
      </c>
      <c r="H387" s="163">
        <v>1.665</v>
      </c>
      <c r="L387" s="160"/>
      <c r="M387" s="164"/>
      <c r="T387" s="165"/>
      <c r="AT387" s="161" t="s">
        <v>171</v>
      </c>
      <c r="AU387" s="161" t="s">
        <v>81</v>
      </c>
      <c r="AV387" s="14" t="s">
        <v>167</v>
      </c>
      <c r="AW387" s="14" t="s">
        <v>29</v>
      </c>
      <c r="AX387" s="14" t="s">
        <v>79</v>
      </c>
      <c r="AY387" s="161" t="s">
        <v>160</v>
      </c>
    </row>
    <row r="388" spans="2:65" s="11" customFormat="1" ht="22.9" customHeight="1">
      <c r="B388" s="121"/>
      <c r="D388" s="122" t="s">
        <v>71</v>
      </c>
      <c r="E388" s="130" t="s">
        <v>184</v>
      </c>
      <c r="F388" s="130" t="s">
        <v>370</v>
      </c>
      <c r="J388" s="131">
        <f>BK388</f>
        <v>0</v>
      </c>
      <c r="L388" s="121"/>
      <c r="M388" s="125"/>
      <c r="P388" s="126">
        <f>SUM(P389:P465)</f>
        <v>165.77308199999999</v>
      </c>
      <c r="R388" s="126">
        <f>SUM(R389:R465)</f>
        <v>42.756710739999988</v>
      </c>
      <c r="T388" s="127">
        <f>SUM(T389:T465)</f>
        <v>0</v>
      </c>
      <c r="AR388" s="122" t="s">
        <v>79</v>
      </c>
      <c r="AT388" s="128" t="s">
        <v>71</v>
      </c>
      <c r="AU388" s="128" t="s">
        <v>79</v>
      </c>
      <c r="AY388" s="122" t="s">
        <v>160</v>
      </c>
      <c r="BK388" s="129">
        <f>SUM(BK389:BK465)</f>
        <v>0</v>
      </c>
    </row>
    <row r="389" spans="2:65" s="1" customFormat="1" ht="21.75" customHeight="1">
      <c r="B389" s="132"/>
      <c r="C389" s="133" t="s">
        <v>371</v>
      </c>
      <c r="D389" s="133" t="s">
        <v>162</v>
      </c>
      <c r="E389" s="134" t="s">
        <v>372</v>
      </c>
      <c r="F389" s="135" t="s">
        <v>373</v>
      </c>
      <c r="G389" s="136" t="s">
        <v>179</v>
      </c>
      <c r="H389" s="137">
        <v>3.5369999999999999</v>
      </c>
      <c r="I389" s="138">
        <v>0</v>
      </c>
      <c r="J389" s="138">
        <f>ROUND(I389*H389,2)</f>
        <v>0</v>
      </c>
      <c r="K389" s="135" t="s">
        <v>166</v>
      </c>
      <c r="L389" s="29"/>
      <c r="M389" s="139" t="s">
        <v>1</v>
      </c>
      <c r="N389" s="140" t="s">
        <v>37</v>
      </c>
      <c r="O389" s="141">
        <v>3.8050000000000002</v>
      </c>
      <c r="P389" s="141">
        <f>O389*H389</f>
        <v>13.458285</v>
      </c>
      <c r="Q389" s="141">
        <v>1.6285000000000001</v>
      </c>
      <c r="R389" s="141">
        <f>Q389*H389</f>
        <v>5.7600045</v>
      </c>
      <c r="S389" s="141">
        <v>0</v>
      </c>
      <c r="T389" s="142">
        <f>S389*H389</f>
        <v>0</v>
      </c>
      <c r="AR389" s="143" t="s">
        <v>167</v>
      </c>
      <c r="AT389" s="143" t="s">
        <v>162</v>
      </c>
      <c r="AU389" s="143" t="s">
        <v>81</v>
      </c>
      <c r="AY389" s="17" t="s">
        <v>160</v>
      </c>
      <c r="BE389" s="144">
        <f>IF(N389="základní",J389,0)</f>
        <v>0</v>
      </c>
      <c r="BF389" s="144">
        <f>IF(N389="snížená",J389,0)</f>
        <v>0</v>
      </c>
      <c r="BG389" s="144">
        <f>IF(N389="zákl. přenesená",J389,0)</f>
        <v>0</v>
      </c>
      <c r="BH389" s="144">
        <f>IF(N389="sníž. přenesená",J389,0)</f>
        <v>0</v>
      </c>
      <c r="BI389" s="144">
        <f>IF(N389="nulová",J389,0)</f>
        <v>0</v>
      </c>
      <c r="BJ389" s="17" t="s">
        <v>79</v>
      </c>
      <c r="BK389" s="144">
        <f>ROUND(I389*H389,2)</f>
        <v>0</v>
      </c>
      <c r="BL389" s="17" t="s">
        <v>167</v>
      </c>
      <c r="BM389" s="143" t="s">
        <v>374</v>
      </c>
    </row>
    <row r="390" spans="2:65" s="1" customFormat="1">
      <c r="B390" s="29"/>
      <c r="D390" s="145" t="s">
        <v>169</v>
      </c>
      <c r="F390" s="146" t="s">
        <v>375</v>
      </c>
      <c r="L390" s="29"/>
      <c r="M390" s="147"/>
      <c r="T390" s="52"/>
      <c r="AT390" s="17" t="s">
        <v>169</v>
      </c>
      <c r="AU390" s="17" t="s">
        <v>81</v>
      </c>
    </row>
    <row r="391" spans="2:65" s="12" customFormat="1" ht="22.5">
      <c r="B391" s="148"/>
      <c r="D391" s="149" t="s">
        <v>171</v>
      </c>
      <c r="E391" s="150" t="s">
        <v>1</v>
      </c>
      <c r="F391" s="151" t="s">
        <v>172</v>
      </c>
      <c r="H391" s="150" t="s">
        <v>1</v>
      </c>
      <c r="L391" s="148"/>
      <c r="M391" s="152"/>
      <c r="T391" s="153"/>
      <c r="AT391" s="150" t="s">
        <v>171</v>
      </c>
      <c r="AU391" s="150" t="s">
        <v>81</v>
      </c>
      <c r="AV391" s="12" t="s">
        <v>79</v>
      </c>
      <c r="AW391" s="12" t="s">
        <v>29</v>
      </c>
      <c r="AX391" s="12" t="s">
        <v>72</v>
      </c>
      <c r="AY391" s="150" t="s">
        <v>160</v>
      </c>
    </row>
    <row r="392" spans="2:65" s="12" customFormat="1">
      <c r="B392" s="148"/>
      <c r="D392" s="149" t="s">
        <v>171</v>
      </c>
      <c r="E392" s="150" t="s">
        <v>1</v>
      </c>
      <c r="F392" s="151" t="s">
        <v>173</v>
      </c>
      <c r="H392" s="150" t="s">
        <v>1</v>
      </c>
      <c r="L392" s="148"/>
      <c r="M392" s="152"/>
      <c r="T392" s="153"/>
      <c r="AT392" s="150" t="s">
        <v>171</v>
      </c>
      <c r="AU392" s="150" t="s">
        <v>81</v>
      </c>
      <c r="AV392" s="12" t="s">
        <v>79</v>
      </c>
      <c r="AW392" s="12" t="s">
        <v>29</v>
      </c>
      <c r="AX392" s="12" t="s">
        <v>72</v>
      </c>
      <c r="AY392" s="150" t="s">
        <v>160</v>
      </c>
    </row>
    <row r="393" spans="2:65" s="12" customFormat="1">
      <c r="B393" s="148"/>
      <c r="D393" s="149" t="s">
        <v>171</v>
      </c>
      <c r="E393" s="150" t="s">
        <v>1</v>
      </c>
      <c r="F393" s="151" t="s">
        <v>376</v>
      </c>
      <c r="H393" s="150" t="s">
        <v>1</v>
      </c>
      <c r="L393" s="148"/>
      <c r="M393" s="152"/>
      <c r="T393" s="153"/>
      <c r="AT393" s="150" t="s">
        <v>171</v>
      </c>
      <c r="AU393" s="150" t="s">
        <v>81</v>
      </c>
      <c r="AV393" s="12" t="s">
        <v>79</v>
      </c>
      <c r="AW393" s="12" t="s">
        <v>29</v>
      </c>
      <c r="AX393" s="12" t="s">
        <v>72</v>
      </c>
      <c r="AY393" s="150" t="s">
        <v>160</v>
      </c>
    </row>
    <row r="394" spans="2:65" s="13" customFormat="1">
      <c r="B394" s="154"/>
      <c r="D394" s="149" t="s">
        <v>171</v>
      </c>
      <c r="E394" s="155" t="s">
        <v>1</v>
      </c>
      <c r="F394" s="156" t="s">
        <v>377</v>
      </c>
      <c r="H394" s="157">
        <v>2.3580000000000001</v>
      </c>
      <c r="L394" s="154"/>
      <c r="M394" s="158"/>
      <c r="T394" s="159"/>
      <c r="AT394" s="155" t="s">
        <v>171</v>
      </c>
      <c r="AU394" s="155" t="s">
        <v>81</v>
      </c>
      <c r="AV394" s="13" t="s">
        <v>81</v>
      </c>
      <c r="AW394" s="13" t="s">
        <v>29</v>
      </c>
      <c r="AX394" s="13" t="s">
        <v>72</v>
      </c>
      <c r="AY394" s="155" t="s">
        <v>160</v>
      </c>
    </row>
    <row r="395" spans="2:65" s="13" customFormat="1">
      <c r="B395" s="154"/>
      <c r="D395" s="149" t="s">
        <v>171</v>
      </c>
      <c r="E395" s="155" t="s">
        <v>1</v>
      </c>
      <c r="F395" s="156" t="s">
        <v>378</v>
      </c>
      <c r="H395" s="157">
        <v>1.179</v>
      </c>
      <c r="L395" s="154"/>
      <c r="M395" s="158"/>
      <c r="T395" s="159"/>
      <c r="AT395" s="155" t="s">
        <v>171</v>
      </c>
      <c r="AU395" s="155" t="s">
        <v>81</v>
      </c>
      <c r="AV395" s="13" t="s">
        <v>81</v>
      </c>
      <c r="AW395" s="13" t="s">
        <v>29</v>
      </c>
      <c r="AX395" s="13" t="s">
        <v>72</v>
      </c>
      <c r="AY395" s="155" t="s">
        <v>160</v>
      </c>
    </row>
    <row r="396" spans="2:65" s="14" customFormat="1">
      <c r="B396" s="160"/>
      <c r="D396" s="149" t="s">
        <v>171</v>
      </c>
      <c r="E396" s="161" t="s">
        <v>1</v>
      </c>
      <c r="F396" s="162" t="s">
        <v>176</v>
      </c>
      <c r="H396" s="163">
        <v>3.5369999999999999</v>
      </c>
      <c r="L396" s="160"/>
      <c r="M396" s="164"/>
      <c r="T396" s="165"/>
      <c r="AT396" s="161" t="s">
        <v>171</v>
      </c>
      <c r="AU396" s="161" t="s">
        <v>81</v>
      </c>
      <c r="AV396" s="14" t="s">
        <v>167</v>
      </c>
      <c r="AW396" s="14" t="s">
        <v>29</v>
      </c>
      <c r="AX396" s="14" t="s">
        <v>79</v>
      </c>
      <c r="AY396" s="161" t="s">
        <v>160</v>
      </c>
    </row>
    <row r="397" spans="2:65" s="1" customFormat="1" ht="24.2" customHeight="1">
      <c r="B397" s="132"/>
      <c r="C397" s="133" t="s">
        <v>379</v>
      </c>
      <c r="D397" s="133" t="s">
        <v>162</v>
      </c>
      <c r="E397" s="134" t="s">
        <v>380</v>
      </c>
      <c r="F397" s="135" t="s">
        <v>381</v>
      </c>
      <c r="G397" s="136" t="s">
        <v>382</v>
      </c>
      <c r="H397" s="137">
        <v>12</v>
      </c>
      <c r="I397" s="138">
        <v>0</v>
      </c>
      <c r="J397" s="138">
        <f>ROUND(I397*H397,2)</f>
        <v>0</v>
      </c>
      <c r="K397" s="135" t="s">
        <v>166</v>
      </c>
      <c r="L397" s="29"/>
      <c r="M397" s="139" t="s">
        <v>1</v>
      </c>
      <c r="N397" s="140" t="s">
        <v>37</v>
      </c>
      <c r="O397" s="141">
        <v>0.16</v>
      </c>
      <c r="P397" s="141">
        <f>O397*H397</f>
        <v>1.92</v>
      </c>
      <c r="Q397" s="141">
        <v>2.0000000000000001E-4</v>
      </c>
      <c r="R397" s="141">
        <f>Q397*H397</f>
        <v>2.4000000000000002E-3</v>
      </c>
      <c r="S397" s="141">
        <v>0</v>
      </c>
      <c r="T397" s="142">
        <f>S397*H397</f>
        <v>0</v>
      </c>
      <c r="AR397" s="143" t="s">
        <v>167</v>
      </c>
      <c r="AT397" s="143" t="s">
        <v>162</v>
      </c>
      <c r="AU397" s="143" t="s">
        <v>81</v>
      </c>
      <c r="AY397" s="17" t="s">
        <v>160</v>
      </c>
      <c r="BE397" s="144">
        <f>IF(N397="základní",J397,0)</f>
        <v>0</v>
      </c>
      <c r="BF397" s="144">
        <f>IF(N397="snížená",J397,0)</f>
        <v>0</v>
      </c>
      <c r="BG397" s="144">
        <f>IF(N397="zákl. přenesená",J397,0)</f>
        <v>0</v>
      </c>
      <c r="BH397" s="144">
        <f>IF(N397="sníž. přenesená",J397,0)</f>
        <v>0</v>
      </c>
      <c r="BI397" s="144">
        <f>IF(N397="nulová",J397,0)</f>
        <v>0</v>
      </c>
      <c r="BJ397" s="17" t="s">
        <v>79</v>
      </c>
      <c r="BK397" s="144">
        <f>ROUND(I397*H397,2)</f>
        <v>0</v>
      </c>
      <c r="BL397" s="17" t="s">
        <v>167</v>
      </c>
      <c r="BM397" s="143" t="s">
        <v>383</v>
      </c>
    </row>
    <row r="398" spans="2:65" s="1" customFormat="1">
      <c r="B398" s="29"/>
      <c r="D398" s="145" t="s">
        <v>169</v>
      </c>
      <c r="F398" s="146" t="s">
        <v>384</v>
      </c>
      <c r="L398" s="29"/>
      <c r="M398" s="147"/>
      <c r="T398" s="52"/>
      <c r="AT398" s="17" t="s">
        <v>169</v>
      </c>
      <c r="AU398" s="17" t="s">
        <v>81</v>
      </c>
    </row>
    <row r="399" spans="2:65" s="12" customFormat="1" ht="22.5">
      <c r="B399" s="148"/>
      <c r="D399" s="149" t="s">
        <v>171</v>
      </c>
      <c r="E399" s="150" t="s">
        <v>1</v>
      </c>
      <c r="F399" s="151" t="s">
        <v>172</v>
      </c>
      <c r="H399" s="150" t="s">
        <v>1</v>
      </c>
      <c r="L399" s="148"/>
      <c r="M399" s="152"/>
      <c r="T399" s="153"/>
      <c r="AT399" s="150" t="s">
        <v>171</v>
      </c>
      <c r="AU399" s="150" t="s">
        <v>81</v>
      </c>
      <c r="AV399" s="12" t="s">
        <v>79</v>
      </c>
      <c r="AW399" s="12" t="s">
        <v>29</v>
      </c>
      <c r="AX399" s="12" t="s">
        <v>72</v>
      </c>
      <c r="AY399" s="150" t="s">
        <v>160</v>
      </c>
    </row>
    <row r="400" spans="2:65" s="12" customFormat="1">
      <c r="B400" s="148"/>
      <c r="D400" s="149" t="s">
        <v>171</v>
      </c>
      <c r="E400" s="150" t="s">
        <v>1</v>
      </c>
      <c r="F400" s="151" t="s">
        <v>173</v>
      </c>
      <c r="H400" s="150" t="s">
        <v>1</v>
      </c>
      <c r="L400" s="148"/>
      <c r="M400" s="152"/>
      <c r="T400" s="153"/>
      <c r="AT400" s="150" t="s">
        <v>171</v>
      </c>
      <c r="AU400" s="150" t="s">
        <v>81</v>
      </c>
      <c r="AV400" s="12" t="s">
        <v>79</v>
      </c>
      <c r="AW400" s="12" t="s">
        <v>29</v>
      </c>
      <c r="AX400" s="12" t="s">
        <v>72</v>
      </c>
      <c r="AY400" s="150" t="s">
        <v>160</v>
      </c>
    </row>
    <row r="401" spans="2:65" s="12" customFormat="1">
      <c r="B401" s="148"/>
      <c r="D401" s="149" t="s">
        <v>171</v>
      </c>
      <c r="E401" s="150" t="s">
        <v>1</v>
      </c>
      <c r="F401" s="151" t="s">
        <v>376</v>
      </c>
      <c r="H401" s="150" t="s">
        <v>1</v>
      </c>
      <c r="L401" s="148"/>
      <c r="M401" s="152"/>
      <c r="T401" s="153"/>
      <c r="AT401" s="150" t="s">
        <v>171</v>
      </c>
      <c r="AU401" s="150" t="s">
        <v>81</v>
      </c>
      <c r="AV401" s="12" t="s">
        <v>79</v>
      </c>
      <c r="AW401" s="12" t="s">
        <v>29</v>
      </c>
      <c r="AX401" s="12" t="s">
        <v>72</v>
      </c>
      <c r="AY401" s="150" t="s">
        <v>160</v>
      </c>
    </row>
    <row r="402" spans="2:65" s="13" customFormat="1">
      <c r="B402" s="154"/>
      <c r="D402" s="149" t="s">
        <v>171</v>
      </c>
      <c r="E402" s="155" t="s">
        <v>1</v>
      </c>
      <c r="F402" s="156" t="s">
        <v>385</v>
      </c>
      <c r="H402" s="157">
        <v>8</v>
      </c>
      <c r="L402" s="154"/>
      <c r="M402" s="158"/>
      <c r="T402" s="159"/>
      <c r="AT402" s="155" t="s">
        <v>171</v>
      </c>
      <c r="AU402" s="155" t="s">
        <v>81</v>
      </c>
      <c r="AV402" s="13" t="s">
        <v>81</v>
      </c>
      <c r="AW402" s="13" t="s">
        <v>29</v>
      </c>
      <c r="AX402" s="13" t="s">
        <v>72</v>
      </c>
      <c r="AY402" s="155" t="s">
        <v>160</v>
      </c>
    </row>
    <row r="403" spans="2:65" s="13" customFormat="1">
      <c r="B403" s="154"/>
      <c r="D403" s="149" t="s">
        <v>171</v>
      </c>
      <c r="E403" s="155" t="s">
        <v>1</v>
      </c>
      <c r="F403" s="156" t="s">
        <v>386</v>
      </c>
      <c r="H403" s="157">
        <v>4</v>
      </c>
      <c r="L403" s="154"/>
      <c r="M403" s="158"/>
      <c r="T403" s="159"/>
      <c r="AT403" s="155" t="s">
        <v>171</v>
      </c>
      <c r="AU403" s="155" t="s">
        <v>81</v>
      </c>
      <c r="AV403" s="13" t="s">
        <v>81</v>
      </c>
      <c r="AW403" s="13" t="s">
        <v>29</v>
      </c>
      <c r="AX403" s="13" t="s">
        <v>72</v>
      </c>
      <c r="AY403" s="155" t="s">
        <v>160</v>
      </c>
    </row>
    <row r="404" spans="2:65" s="14" customFormat="1">
      <c r="B404" s="160"/>
      <c r="D404" s="149" t="s">
        <v>171</v>
      </c>
      <c r="E404" s="161" t="s">
        <v>1</v>
      </c>
      <c r="F404" s="162" t="s">
        <v>176</v>
      </c>
      <c r="H404" s="163">
        <v>12</v>
      </c>
      <c r="L404" s="160"/>
      <c r="M404" s="164"/>
      <c r="T404" s="165"/>
      <c r="AT404" s="161" t="s">
        <v>171</v>
      </c>
      <c r="AU404" s="161" t="s">
        <v>81</v>
      </c>
      <c r="AV404" s="14" t="s">
        <v>167</v>
      </c>
      <c r="AW404" s="14" t="s">
        <v>29</v>
      </c>
      <c r="AX404" s="14" t="s">
        <v>79</v>
      </c>
      <c r="AY404" s="161" t="s">
        <v>160</v>
      </c>
    </row>
    <row r="405" spans="2:65" s="1" customFormat="1" ht="24.2" customHeight="1">
      <c r="B405" s="132"/>
      <c r="C405" s="133" t="s">
        <v>387</v>
      </c>
      <c r="D405" s="133" t="s">
        <v>162</v>
      </c>
      <c r="E405" s="134" t="s">
        <v>388</v>
      </c>
      <c r="F405" s="135" t="s">
        <v>389</v>
      </c>
      <c r="G405" s="136" t="s">
        <v>382</v>
      </c>
      <c r="H405" s="137">
        <v>5.85</v>
      </c>
      <c r="I405" s="138">
        <v>0</v>
      </c>
      <c r="J405" s="138">
        <f>ROUND(I405*H405,2)</f>
        <v>0</v>
      </c>
      <c r="K405" s="135" t="s">
        <v>166</v>
      </c>
      <c r="L405" s="29"/>
      <c r="M405" s="139" t="s">
        <v>1</v>
      </c>
      <c r="N405" s="140" t="s">
        <v>37</v>
      </c>
      <c r="O405" s="141">
        <v>0.36499999999999999</v>
      </c>
      <c r="P405" s="141">
        <f>O405*H405</f>
        <v>2.1352499999999996</v>
      </c>
      <c r="Q405" s="141">
        <v>3.0599999999999998E-3</v>
      </c>
      <c r="R405" s="141">
        <f>Q405*H405</f>
        <v>1.7900999999999997E-2</v>
      </c>
      <c r="S405" s="141">
        <v>0</v>
      </c>
      <c r="T405" s="142">
        <f>S405*H405</f>
        <v>0</v>
      </c>
      <c r="AR405" s="143" t="s">
        <v>167</v>
      </c>
      <c r="AT405" s="143" t="s">
        <v>162</v>
      </c>
      <c r="AU405" s="143" t="s">
        <v>81</v>
      </c>
      <c r="AY405" s="17" t="s">
        <v>160</v>
      </c>
      <c r="BE405" s="144">
        <f>IF(N405="základní",J405,0)</f>
        <v>0</v>
      </c>
      <c r="BF405" s="144">
        <f>IF(N405="snížená",J405,0)</f>
        <v>0</v>
      </c>
      <c r="BG405" s="144">
        <f>IF(N405="zákl. přenesená",J405,0)</f>
        <v>0</v>
      </c>
      <c r="BH405" s="144">
        <f>IF(N405="sníž. přenesená",J405,0)</f>
        <v>0</v>
      </c>
      <c r="BI405" s="144">
        <f>IF(N405="nulová",J405,0)</f>
        <v>0</v>
      </c>
      <c r="BJ405" s="17" t="s">
        <v>79</v>
      </c>
      <c r="BK405" s="144">
        <f>ROUND(I405*H405,2)</f>
        <v>0</v>
      </c>
      <c r="BL405" s="17" t="s">
        <v>167</v>
      </c>
      <c r="BM405" s="143" t="s">
        <v>390</v>
      </c>
    </row>
    <row r="406" spans="2:65" s="1" customFormat="1">
      <c r="B406" s="29"/>
      <c r="D406" s="145" t="s">
        <v>169</v>
      </c>
      <c r="F406" s="146" t="s">
        <v>391</v>
      </c>
      <c r="L406" s="29"/>
      <c r="M406" s="147"/>
      <c r="T406" s="52"/>
      <c r="AT406" s="17" t="s">
        <v>169</v>
      </c>
      <c r="AU406" s="17" t="s">
        <v>81</v>
      </c>
    </row>
    <row r="407" spans="2:65" s="12" customFormat="1" ht="22.5">
      <c r="B407" s="148"/>
      <c r="D407" s="149" t="s">
        <v>171</v>
      </c>
      <c r="E407" s="150" t="s">
        <v>1</v>
      </c>
      <c r="F407" s="151" t="s">
        <v>172</v>
      </c>
      <c r="H407" s="150" t="s">
        <v>1</v>
      </c>
      <c r="L407" s="148"/>
      <c r="M407" s="152"/>
      <c r="T407" s="153"/>
      <c r="AT407" s="150" t="s">
        <v>171</v>
      </c>
      <c r="AU407" s="150" t="s">
        <v>81</v>
      </c>
      <c r="AV407" s="12" t="s">
        <v>79</v>
      </c>
      <c r="AW407" s="12" t="s">
        <v>29</v>
      </c>
      <c r="AX407" s="12" t="s">
        <v>72</v>
      </c>
      <c r="AY407" s="150" t="s">
        <v>160</v>
      </c>
    </row>
    <row r="408" spans="2:65" s="12" customFormat="1">
      <c r="B408" s="148"/>
      <c r="D408" s="149" t="s">
        <v>171</v>
      </c>
      <c r="E408" s="150" t="s">
        <v>1</v>
      </c>
      <c r="F408" s="151" t="s">
        <v>173</v>
      </c>
      <c r="H408" s="150" t="s">
        <v>1</v>
      </c>
      <c r="L408" s="148"/>
      <c r="M408" s="152"/>
      <c r="T408" s="153"/>
      <c r="AT408" s="150" t="s">
        <v>171</v>
      </c>
      <c r="AU408" s="150" t="s">
        <v>81</v>
      </c>
      <c r="AV408" s="12" t="s">
        <v>79</v>
      </c>
      <c r="AW408" s="12" t="s">
        <v>29</v>
      </c>
      <c r="AX408" s="12" t="s">
        <v>72</v>
      </c>
      <c r="AY408" s="150" t="s">
        <v>160</v>
      </c>
    </row>
    <row r="409" spans="2:65" s="12" customFormat="1">
      <c r="B409" s="148"/>
      <c r="D409" s="149" t="s">
        <v>171</v>
      </c>
      <c r="E409" s="150" t="s">
        <v>1</v>
      </c>
      <c r="F409" s="151" t="s">
        <v>376</v>
      </c>
      <c r="H409" s="150" t="s">
        <v>1</v>
      </c>
      <c r="L409" s="148"/>
      <c r="M409" s="152"/>
      <c r="T409" s="153"/>
      <c r="AT409" s="150" t="s">
        <v>171</v>
      </c>
      <c r="AU409" s="150" t="s">
        <v>81</v>
      </c>
      <c r="AV409" s="12" t="s">
        <v>79</v>
      </c>
      <c r="AW409" s="12" t="s">
        <v>29</v>
      </c>
      <c r="AX409" s="12" t="s">
        <v>72</v>
      </c>
      <c r="AY409" s="150" t="s">
        <v>160</v>
      </c>
    </row>
    <row r="410" spans="2:65" s="13" customFormat="1">
      <c r="B410" s="154"/>
      <c r="D410" s="149" t="s">
        <v>171</v>
      </c>
      <c r="E410" s="155" t="s">
        <v>1</v>
      </c>
      <c r="F410" s="156" t="s">
        <v>392</v>
      </c>
      <c r="H410" s="157">
        <v>3.9</v>
      </c>
      <c r="L410" s="154"/>
      <c r="M410" s="158"/>
      <c r="T410" s="159"/>
      <c r="AT410" s="155" t="s">
        <v>171</v>
      </c>
      <c r="AU410" s="155" t="s">
        <v>81</v>
      </c>
      <c r="AV410" s="13" t="s">
        <v>81</v>
      </c>
      <c r="AW410" s="13" t="s">
        <v>29</v>
      </c>
      <c r="AX410" s="13" t="s">
        <v>72</v>
      </c>
      <c r="AY410" s="155" t="s">
        <v>160</v>
      </c>
    </row>
    <row r="411" spans="2:65" s="13" customFormat="1">
      <c r="B411" s="154"/>
      <c r="D411" s="149" t="s">
        <v>171</v>
      </c>
      <c r="E411" s="155" t="s">
        <v>1</v>
      </c>
      <c r="F411" s="156" t="s">
        <v>393</v>
      </c>
      <c r="H411" s="157">
        <v>1.95</v>
      </c>
      <c r="L411" s="154"/>
      <c r="M411" s="158"/>
      <c r="T411" s="159"/>
      <c r="AT411" s="155" t="s">
        <v>171</v>
      </c>
      <c r="AU411" s="155" t="s">
        <v>81</v>
      </c>
      <c r="AV411" s="13" t="s">
        <v>81</v>
      </c>
      <c r="AW411" s="13" t="s">
        <v>29</v>
      </c>
      <c r="AX411" s="13" t="s">
        <v>72</v>
      </c>
      <c r="AY411" s="155" t="s">
        <v>160</v>
      </c>
    </row>
    <row r="412" spans="2:65" s="14" customFormat="1">
      <c r="B412" s="160"/>
      <c r="D412" s="149" t="s">
        <v>171</v>
      </c>
      <c r="E412" s="161" t="s">
        <v>1</v>
      </c>
      <c r="F412" s="162" t="s">
        <v>176</v>
      </c>
      <c r="H412" s="163">
        <v>5.85</v>
      </c>
      <c r="L412" s="160"/>
      <c r="M412" s="164"/>
      <c r="T412" s="165"/>
      <c r="AT412" s="161" t="s">
        <v>171</v>
      </c>
      <c r="AU412" s="161" t="s">
        <v>81</v>
      </c>
      <c r="AV412" s="14" t="s">
        <v>167</v>
      </c>
      <c r="AW412" s="14" t="s">
        <v>29</v>
      </c>
      <c r="AX412" s="14" t="s">
        <v>79</v>
      </c>
      <c r="AY412" s="161" t="s">
        <v>160</v>
      </c>
    </row>
    <row r="413" spans="2:65" s="1" customFormat="1" ht="21.75" customHeight="1">
      <c r="B413" s="132"/>
      <c r="C413" s="133" t="s">
        <v>394</v>
      </c>
      <c r="D413" s="133" t="s">
        <v>162</v>
      </c>
      <c r="E413" s="134" t="s">
        <v>395</v>
      </c>
      <c r="F413" s="135" t="s">
        <v>396</v>
      </c>
      <c r="G413" s="136" t="s">
        <v>179</v>
      </c>
      <c r="H413" s="137">
        <v>13.44</v>
      </c>
      <c r="I413" s="138">
        <v>0</v>
      </c>
      <c r="J413" s="138">
        <f>ROUND(I413*H413,2)</f>
        <v>0</v>
      </c>
      <c r="K413" s="135" t="s">
        <v>166</v>
      </c>
      <c r="L413" s="29"/>
      <c r="M413" s="139" t="s">
        <v>1</v>
      </c>
      <c r="N413" s="140" t="s">
        <v>37</v>
      </c>
      <c r="O413" s="141">
        <v>1.4490000000000001</v>
      </c>
      <c r="P413" s="141">
        <f>O413*H413</f>
        <v>19.47456</v>
      </c>
      <c r="Q413" s="141">
        <v>2.5018699999999998</v>
      </c>
      <c r="R413" s="141">
        <f>Q413*H413</f>
        <v>33.625132799999996</v>
      </c>
      <c r="S413" s="141">
        <v>0</v>
      </c>
      <c r="T413" s="142">
        <f>S413*H413</f>
        <v>0</v>
      </c>
      <c r="AR413" s="143" t="s">
        <v>167</v>
      </c>
      <c r="AT413" s="143" t="s">
        <v>162</v>
      </c>
      <c r="AU413" s="143" t="s">
        <v>81</v>
      </c>
      <c r="AY413" s="17" t="s">
        <v>160</v>
      </c>
      <c r="BE413" s="144">
        <f>IF(N413="základní",J413,0)</f>
        <v>0</v>
      </c>
      <c r="BF413" s="144">
        <f>IF(N413="snížená",J413,0)</f>
        <v>0</v>
      </c>
      <c r="BG413" s="144">
        <f>IF(N413="zákl. přenesená",J413,0)</f>
        <v>0</v>
      </c>
      <c r="BH413" s="144">
        <f>IF(N413="sníž. přenesená",J413,0)</f>
        <v>0</v>
      </c>
      <c r="BI413" s="144">
        <f>IF(N413="nulová",J413,0)</f>
        <v>0</v>
      </c>
      <c r="BJ413" s="17" t="s">
        <v>79</v>
      </c>
      <c r="BK413" s="144">
        <f>ROUND(I413*H413,2)</f>
        <v>0</v>
      </c>
      <c r="BL413" s="17" t="s">
        <v>167</v>
      </c>
      <c r="BM413" s="143" t="s">
        <v>397</v>
      </c>
    </row>
    <row r="414" spans="2:65" s="1" customFormat="1">
      <c r="B414" s="29"/>
      <c r="D414" s="145" t="s">
        <v>169</v>
      </c>
      <c r="F414" s="146" t="s">
        <v>398</v>
      </c>
      <c r="L414" s="29"/>
      <c r="M414" s="147"/>
      <c r="T414" s="52"/>
      <c r="AT414" s="17" t="s">
        <v>169</v>
      </c>
      <c r="AU414" s="17" t="s">
        <v>81</v>
      </c>
    </row>
    <row r="415" spans="2:65" s="1" customFormat="1" ht="126.75">
      <c r="B415" s="29"/>
      <c r="D415" s="149" t="s">
        <v>265</v>
      </c>
      <c r="F415" s="172" t="s">
        <v>399</v>
      </c>
      <c r="L415" s="29"/>
      <c r="M415" s="147"/>
      <c r="T415" s="52"/>
      <c r="AT415" s="17" t="s">
        <v>265</v>
      </c>
      <c r="AU415" s="17" t="s">
        <v>81</v>
      </c>
    </row>
    <row r="416" spans="2:65" s="12" customFormat="1" ht="22.5">
      <c r="B416" s="148"/>
      <c r="D416" s="149" t="s">
        <v>171</v>
      </c>
      <c r="E416" s="150" t="s">
        <v>1</v>
      </c>
      <c r="F416" s="151" t="s">
        <v>172</v>
      </c>
      <c r="H416" s="150" t="s">
        <v>1</v>
      </c>
      <c r="L416" s="148"/>
      <c r="M416" s="152"/>
      <c r="T416" s="153"/>
      <c r="AT416" s="150" t="s">
        <v>171</v>
      </c>
      <c r="AU416" s="150" t="s">
        <v>81</v>
      </c>
      <c r="AV416" s="12" t="s">
        <v>79</v>
      </c>
      <c r="AW416" s="12" t="s">
        <v>29</v>
      </c>
      <c r="AX416" s="12" t="s">
        <v>72</v>
      </c>
      <c r="AY416" s="150" t="s">
        <v>160</v>
      </c>
    </row>
    <row r="417" spans="2:65" s="12" customFormat="1">
      <c r="B417" s="148"/>
      <c r="D417" s="149" t="s">
        <v>171</v>
      </c>
      <c r="E417" s="150" t="s">
        <v>1</v>
      </c>
      <c r="F417" s="151" t="s">
        <v>348</v>
      </c>
      <c r="H417" s="150" t="s">
        <v>1</v>
      </c>
      <c r="L417" s="148"/>
      <c r="M417" s="152"/>
      <c r="T417" s="153"/>
      <c r="AT417" s="150" t="s">
        <v>171</v>
      </c>
      <c r="AU417" s="150" t="s">
        <v>81</v>
      </c>
      <c r="AV417" s="12" t="s">
        <v>79</v>
      </c>
      <c r="AW417" s="12" t="s">
        <v>29</v>
      </c>
      <c r="AX417" s="12" t="s">
        <v>72</v>
      </c>
      <c r="AY417" s="150" t="s">
        <v>160</v>
      </c>
    </row>
    <row r="418" spans="2:65" s="12" customFormat="1">
      <c r="B418" s="148"/>
      <c r="D418" s="149" t="s">
        <v>171</v>
      </c>
      <c r="E418" s="150" t="s">
        <v>1</v>
      </c>
      <c r="F418" s="151" t="s">
        <v>173</v>
      </c>
      <c r="H418" s="150" t="s">
        <v>1</v>
      </c>
      <c r="L418" s="148"/>
      <c r="M418" s="152"/>
      <c r="T418" s="153"/>
      <c r="AT418" s="150" t="s">
        <v>171</v>
      </c>
      <c r="AU418" s="150" t="s">
        <v>81</v>
      </c>
      <c r="AV418" s="12" t="s">
        <v>79</v>
      </c>
      <c r="AW418" s="12" t="s">
        <v>29</v>
      </c>
      <c r="AX418" s="12" t="s">
        <v>72</v>
      </c>
      <c r="AY418" s="150" t="s">
        <v>160</v>
      </c>
    </row>
    <row r="419" spans="2:65" s="12" customFormat="1">
      <c r="B419" s="148"/>
      <c r="D419" s="149" t="s">
        <v>171</v>
      </c>
      <c r="E419" s="150" t="s">
        <v>1</v>
      </c>
      <c r="F419" s="151" t="s">
        <v>349</v>
      </c>
      <c r="H419" s="150" t="s">
        <v>1</v>
      </c>
      <c r="L419" s="148"/>
      <c r="M419" s="152"/>
      <c r="T419" s="153"/>
      <c r="AT419" s="150" t="s">
        <v>171</v>
      </c>
      <c r="AU419" s="150" t="s">
        <v>81</v>
      </c>
      <c r="AV419" s="12" t="s">
        <v>79</v>
      </c>
      <c r="AW419" s="12" t="s">
        <v>29</v>
      </c>
      <c r="AX419" s="12" t="s">
        <v>72</v>
      </c>
      <c r="AY419" s="150" t="s">
        <v>160</v>
      </c>
    </row>
    <row r="420" spans="2:65" s="13" customFormat="1" ht="22.5">
      <c r="B420" s="154"/>
      <c r="D420" s="149" t="s">
        <v>171</v>
      </c>
      <c r="E420" s="155" t="s">
        <v>1</v>
      </c>
      <c r="F420" s="156" t="s">
        <v>400</v>
      </c>
      <c r="H420" s="157">
        <v>13.44</v>
      </c>
      <c r="L420" s="154"/>
      <c r="M420" s="158"/>
      <c r="T420" s="159"/>
      <c r="AT420" s="155" t="s">
        <v>171</v>
      </c>
      <c r="AU420" s="155" t="s">
        <v>81</v>
      </c>
      <c r="AV420" s="13" t="s">
        <v>81</v>
      </c>
      <c r="AW420" s="13" t="s">
        <v>29</v>
      </c>
      <c r="AX420" s="13" t="s">
        <v>72</v>
      </c>
      <c r="AY420" s="155" t="s">
        <v>160</v>
      </c>
    </row>
    <row r="421" spans="2:65" s="14" customFormat="1">
      <c r="B421" s="160"/>
      <c r="D421" s="149" t="s">
        <v>171</v>
      </c>
      <c r="E421" s="161" t="s">
        <v>1</v>
      </c>
      <c r="F421" s="162" t="s">
        <v>176</v>
      </c>
      <c r="H421" s="163">
        <v>13.44</v>
      </c>
      <c r="L421" s="160"/>
      <c r="M421" s="164"/>
      <c r="T421" s="165"/>
      <c r="AT421" s="161" t="s">
        <v>171</v>
      </c>
      <c r="AU421" s="161" t="s">
        <v>81</v>
      </c>
      <c r="AV421" s="14" t="s">
        <v>167</v>
      </c>
      <c r="AW421" s="14" t="s">
        <v>29</v>
      </c>
      <c r="AX421" s="14" t="s">
        <v>79</v>
      </c>
      <c r="AY421" s="161" t="s">
        <v>160</v>
      </c>
    </row>
    <row r="422" spans="2:65" s="1" customFormat="1" ht="24.2" customHeight="1">
      <c r="B422" s="132"/>
      <c r="C422" s="133" t="s">
        <v>401</v>
      </c>
      <c r="D422" s="133" t="s">
        <v>162</v>
      </c>
      <c r="E422" s="134" t="s">
        <v>402</v>
      </c>
      <c r="F422" s="135" t="s">
        <v>403</v>
      </c>
      <c r="G422" s="136" t="s">
        <v>165</v>
      </c>
      <c r="H422" s="137">
        <v>34.96</v>
      </c>
      <c r="I422" s="138">
        <v>0</v>
      </c>
      <c r="J422" s="138">
        <f>ROUND(I422*H422,2)</f>
        <v>0</v>
      </c>
      <c r="K422" s="135" t="s">
        <v>166</v>
      </c>
      <c r="L422" s="29"/>
      <c r="M422" s="139" t="s">
        <v>1</v>
      </c>
      <c r="N422" s="140" t="s">
        <v>37</v>
      </c>
      <c r="O422" s="141">
        <v>0.499</v>
      </c>
      <c r="P422" s="141">
        <f>O422*H422</f>
        <v>17.445039999999999</v>
      </c>
      <c r="Q422" s="141">
        <v>2.7499999999999998E-3</v>
      </c>
      <c r="R422" s="141">
        <f>Q422*H422</f>
        <v>9.6140000000000003E-2</v>
      </c>
      <c r="S422" s="141">
        <v>0</v>
      </c>
      <c r="T422" s="142">
        <f>S422*H422</f>
        <v>0</v>
      </c>
      <c r="AR422" s="143" t="s">
        <v>167</v>
      </c>
      <c r="AT422" s="143" t="s">
        <v>162</v>
      </c>
      <c r="AU422" s="143" t="s">
        <v>81</v>
      </c>
      <c r="AY422" s="17" t="s">
        <v>160</v>
      </c>
      <c r="BE422" s="144">
        <f>IF(N422="základní",J422,0)</f>
        <v>0</v>
      </c>
      <c r="BF422" s="144">
        <f>IF(N422="snížená",J422,0)</f>
        <v>0</v>
      </c>
      <c r="BG422" s="144">
        <f>IF(N422="zákl. přenesená",J422,0)</f>
        <v>0</v>
      </c>
      <c r="BH422" s="144">
        <f>IF(N422="sníž. přenesená",J422,0)</f>
        <v>0</v>
      </c>
      <c r="BI422" s="144">
        <f>IF(N422="nulová",J422,0)</f>
        <v>0</v>
      </c>
      <c r="BJ422" s="17" t="s">
        <v>79</v>
      </c>
      <c r="BK422" s="144">
        <f>ROUND(I422*H422,2)</f>
        <v>0</v>
      </c>
      <c r="BL422" s="17" t="s">
        <v>167</v>
      </c>
      <c r="BM422" s="143" t="s">
        <v>404</v>
      </c>
    </row>
    <row r="423" spans="2:65" s="1" customFormat="1">
      <c r="B423" s="29"/>
      <c r="D423" s="145" t="s">
        <v>169</v>
      </c>
      <c r="F423" s="146" t="s">
        <v>405</v>
      </c>
      <c r="L423" s="29"/>
      <c r="M423" s="147"/>
      <c r="T423" s="52"/>
      <c r="AT423" s="17" t="s">
        <v>169</v>
      </c>
      <c r="AU423" s="17" t="s">
        <v>81</v>
      </c>
    </row>
    <row r="424" spans="2:65" s="1" customFormat="1" ht="107.25">
      <c r="B424" s="29"/>
      <c r="D424" s="149" t="s">
        <v>265</v>
      </c>
      <c r="F424" s="172" t="s">
        <v>406</v>
      </c>
      <c r="L424" s="29"/>
      <c r="M424" s="147"/>
      <c r="T424" s="52"/>
      <c r="AT424" s="17" t="s">
        <v>265</v>
      </c>
      <c r="AU424" s="17" t="s">
        <v>81</v>
      </c>
    </row>
    <row r="425" spans="2:65" s="12" customFormat="1" ht="22.5">
      <c r="B425" s="148"/>
      <c r="D425" s="149" t="s">
        <v>171</v>
      </c>
      <c r="E425" s="150" t="s">
        <v>1</v>
      </c>
      <c r="F425" s="151" t="s">
        <v>172</v>
      </c>
      <c r="H425" s="150" t="s">
        <v>1</v>
      </c>
      <c r="L425" s="148"/>
      <c r="M425" s="152"/>
      <c r="T425" s="153"/>
      <c r="AT425" s="150" t="s">
        <v>171</v>
      </c>
      <c r="AU425" s="150" t="s">
        <v>81</v>
      </c>
      <c r="AV425" s="12" t="s">
        <v>79</v>
      </c>
      <c r="AW425" s="12" t="s">
        <v>29</v>
      </c>
      <c r="AX425" s="12" t="s">
        <v>72</v>
      </c>
      <c r="AY425" s="150" t="s">
        <v>160</v>
      </c>
    </row>
    <row r="426" spans="2:65" s="12" customFormat="1">
      <c r="B426" s="148"/>
      <c r="D426" s="149" t="s">
        <v>171</v>
      </c>
      <c r="E426" s="150" t="s">
        <v>1</v>
      </c>
      <c r="F426" s="151" t="s">
        <v>348</v>
      </c>
      <c r="H426" s="150" t="s">
        <v>1</v>
      </c>
      <c r="L426" s="148"/>
      <c r="M426" s="152"/>
      <c r="T426" s="153"/>
      <c r="AT426" s="150" t="s">
        <v>171</v>
      </c>
      <c r="AU426" s="150" t="s">
        <v>81</v>
      </c>
      <c r="AV426" s="12" t="s">
        <v>79</v>
      </c>
      <c r="AW426" s="12" t="s">
        <v>29</v>
      </c>
      <c r="AX426" s="12" t="s">
        <v>72</v>
      </c>
      <c r="AY426" s="150" t="s">
        <v>160</v>
      </c>
    </row>
    <row r="427" spans="2:65" s="12" customFormat="1">
      <c r="B427" s="148"/>
      <c r="D427" s="149" t="s">
        <v>171</v>
      </c>
      <c r="E427" s="150" t="s">
        <v>1</v>
      </c>
      <c r="F427" s="151" t="s">
        <v>173</v>
      </c>
      <c r="H427" s="150" t="s">
        <v>1</v>
      </c>
      <c r="L427" s="148"/>
      <c r="M427" s="152"/>
      <c r="T427" s="153"/>
      <c r="AT427" s="150" t="s">
        <v>171</v>
      </c>
      <c r="AU427" s="150" t="s">
        <v>81</v>
      </c>
      <c r="AV427" s="12" t="s">
        <v>79</v>
      </c>
      <c r="AW427" s="12" t="s">
        <v>29</v>
      </c>
      <c r="AX427" s="12" t="s">
        <v>72</v>
      </c>
      <c r="AY427" s="150" t="s">
        <v>160</v>
      </c>
    </row>
    <row r="428" spans="2:65" s="12" customFormat="1">
      <c r="B428" s="148"/>
      <c r="D428" s="149" t="s">
        <v>171</v>
      </c>
      <c r="E428" s="150" t="s">
        <v>1</v>
      </c>
      <c r="F428" s="151" t="s">
        <v>349</v>
      </c>
      <c r="H428" s="150" t="s">
        <v>1</v>
      </c>
      <c r="L428" s="148"/>
      <c r="M428" s="152"/>
      <c r="T428" s="153"/>
      <c r="AT428" s="150" t="s">
        <v>171</v>
      </c>
      <c r="AU428" s="150" t="s">
        <v>81</v>
      </c>
      <c r="AV428" s="12" t="s">
        <v>79</v>
      </c>
      <c r="AW428" s="12" t="s">
        <v>29</v>
      </c>
      <c r="AX428" s="12" t="s">
        <v>72</v>
      </c>
      <c r="AY428" s="150" t="s">
        <v>160</v>
      </c>
    </row>
    <row r="429" spans="2:65" s="13" customFormat="1" ht="22.5">
      <c r="B429" s="154"/>
      <c r="D429" s="149" t="s">
        <v>171</v>
      </c>
      <c r="E429" s="155" t="s">
        <v>1</v>
      </c>
      <c r="F429" s="156" t="s">
        <v>407</v>
      </c>
      <c r="H429" s="157">
        <v>34.96</v>
      </c>
      <c r="L429" s="154"/>
      <c r="M429" s="158"/>
      <c r="T429" s="159"/>
      <c r="AT429" s="155" t="s">
        <v>171</v>
      </c>
      <c r="AU429" s="155" t="s">
        <v>81</v>
      </c>
      <c r="AV429" s="13" t="s">
        <v>81</v>
      </c>
      <c r="AW429" s="13" t="s">
        <v>29</v>
      </c>
      <c r="AX429" s="13" t="s">
        <v>72</v>
      </c>
      <c r="AY429" s="155" t="s">
        <v>160</v>
      </c>
    </row>
    <row r="430" spans="2:65" s="14" customFormat="1">
      <c r="B430" s="160"/>
      <c r="D430" s="149" t="s">
        <v>171</v>
      </c>
      <c r="E430" s="161" t="s">
        <v>1</v>
      </c>
      <c r="F430" s="162" t="s">
        <v>176</v>
      </c>
      <c r="H430" s="163">
        <v>34.96</v>
      </c>
      <c r="L430" s="160"/>
      <c r="M430" s="164"/>
      <c r="T430" s="165"/>
      <c r="AT430" s="161" t="s">
        <v>171</v>
      </c>
      <c r="AU430" s="161" t="s">
        <v>81</v>
      </c>
      <c r="AV430" s="14" t="s">
        <v>167</v>
      </c>
      <c r="AW430" s="14" t="s">
        <v>29</v>
      </c>
      <c r="AX430" s="14" t="s">
        <v>79</v>
      </c>
      <c r="AY430" s="161" t="s">
        <v>160</v>
      </c>
    </row>
    <row r="431" spans="2:65" s="1" customFormat="1" ht="24.2" customHeight="1">
      <c r="B431" s="132"/>
      <c r="C431" s="133" t="s">
        <v>408</v>
      </c>
      <c r="D431" s="133" t="s">
        <v>162</v>
      </c>
      <c r="E431" s="134" t="s">
        <v>409</v>
      </c>
      <c r="F431" s="135" t="s">
        <v>410</v>
      </c>
      <c r="G431" s="136" t="s">
        <v>165</v>
      </c>
      <c r="H431" s="137">
        <v>34.96</v>
      </c>
      <c r="I431" s="138">
        <v>0</v>
      </c>
      <c r="J431" s="138">
        <f>ROUND(I431*H431,2)</f>
        <v>0</v>
      </c>
      <c r="K431" s="135" t="s">
        <v>166</v>
      </c>
      <c r="L431" s="29"/>
      <c r="M431" s="139" t="s">
        <v>1</v>
      </c>
      <c r="N431" s="140" t="s">
        <v>37</v>
      </c>
      <c r="O431" s="141">
        <v>0.17</v>
      </c>
      <c r="P431" s="141">
        <f>O431*H431</f>
        <v>5.9432000000000009</v>
      </c>
      <c r="Q431" s="141">
        <v>0</v>
      </c>
      <c r="R431" s="141">
        <f>Q431*H431</f>
        <v>0</v>
      </c>
      <c r="S431" s="141">
        <v>0</v>
      </c>
      <c r="T431" s="142">
        <f>S431*H431</f>
        <v>0</v>
      </c>
      <c r="AR431" s="143" t="s">
        <v>167</v>
      </c>
      <c r="AT431" s="143" t="s">
        <v>162</v>
      </c>
      <c r="AU431" s="143" t="s">
        <v>81</v>
      </c>
      <c r="AY431" s="17" t="s">
        <v>160</v>
      </c>
      <c r="BE431" s="144">
        <f>IF(N431="základní",J431,0)</f>
        <v>0</v>
      </c>
      <c r="BF431" s="144">
        <f>IF(N431="snížená",J431,0)</f>
        <v>0</v>
      </c>
      <c r="BG431" s="144">
        <f>IF(N431="zákl. přenesená",J431,0)</f>
        <v>0</v>
      </c>
      <c r="BH431" s="144">
        <f>IF(N431="sníž. přenesená",J431,0)</f>
        <v>0</v>
      </c>
      <c r="BI431" s="144">
        <f>IF(N431="nulová",J431,0)</f>
        <v>0</v>
      </c>
      <c r="BJ431" s="17" t="s">
        <v>79</v>
      </c>
      <c r="BK431" s="144">
        <f>ROUND(I431*H431,2)</f>
        <v>0</v>
      </c>
      <c r="BL431" s="17" t="s">
        <v>167</v>
      </c>
      <c r="BM431" s="143" t="s">
        <v>411</v>
      </c>
    </row>
    <row r="432" spans="2:65" s="1" customFormat="1">
      <c r="B432" s="29"/>
      <c r="D432" s="145" t="s">
        <v>169</v>
      </c>
      <c r="F432" s="146" t="s">
        <v>412</v>
      </c>
      <c r="L432" s="29"/>
      <c r="M432" s="147"/>
      <c r="T432" s="52"/>
      <c r="AT432" s="17" t="s">
        <v>169</v>
      </c>
      <c r="AU432" s="17" t="s">
        <v>81</v>
      </c>
    </row>
    <row r="433" spans="2:65" s="1" customFormat="1" ht="107.25">
      <c r="B433" s="29"/>
      <c r="D433" s="149" t="s">
        <v>265</v>
      </c>
      <c r="F433" s="172" t="s">
        <v>406</v>
      </c>
      <c r="L433" s="29"/>
      <c r="M433" s="147"/>
      <c r="T433" s="52"/>
      <c r="AT433" s="17" t="s">
        <v>265</v>
      </c>
      <c r="AU433" s="17" t="s">
        <v>81</v>
      </c>
    </row>
    <row r="434" spans="2:65" s="1" customFormat="1" ht="24.2" customHeight="1">
      <c r="B434" s="132"/>
      <c r="C434" s="133" t="s">
        <v>413</v>
      </c>
      <c r="D434" s="133" t="s">
        <v>162</v>
      </c>
      <c r="E434" s="134" t="s">
        <v>414</v>
      </c>
      <c r="F434" s="135" t="s">
        <v>415</v>
      </c>
      <c r="G434" s="136" t="s">
        <v>165</v>
      </c>
      <c r="H434" s="137">
        <v>33.465000000000003</v>
      </c>
      <c r="I434" s="138">
        <v>0</v>
      </c>
      <c r="J434" s="138">
        <f>ROUND(I434*H434,2)</f>
        <v>0</v>
      </c>
      <c r="K434" s="135" t="s">
        <v>166</v>
      </c>
      <c r="L434" s="29"/>
      <c r="M434" s="139" t="s">
        <v>1</v>
      </c>
      <c r="N434" s="140" t="s">
        <v>37</v>
      </c>
      <c r="O434" s="141">
        <v>0.57099999999999995</v>
      </c>
      <c r="P434" s="141">
        <f>O434*H434</f>
        <v>19.108515000000001</v>
      </c>
      <c r="Q434" s="141">
        <v>3.46E-3</v>
      </c>
      <c r="R434" s="141">
        <f>Q434*H434</f>
        <v>0.11578890000000001</v>
      </c>
      <c r="S434" s="141">
        <v>0</v>
      </c>
      <c r="T434" s="142">
        <f>S434*H434</f>
        <v>0</v>
      </c>
      <c r="AR434" s="143" t="s">
        <v>167</v>
      </c>
      <c r="AT434" s="143" t="s">
        <v>162</v>
      </c>
      <c r="AU434" s="143" t="s">
        <v>81</v>
      </c>
      <c r="AY434" s="17" t="s">
        <v>160</v>
      </c>
      <c r="BE434" s="144">
        <f>IF(N434="základní",J434,0)</f>
        <v>0</v>
      </c>
      <c r="BF434" s="144">
        <f>IF(N434="snížená",J434,0)</f>
        <v>0</v>
      </c>
      <c r="BG434" s="144">
        <f>IF(N434="zákl. přenesená",J434,0)</f>
        <v>0</v>
      </c>
      <c r="BH434" s="144">
        <f>IF(N434="sníž. přenesená",J434,0)</f>
        <v>0</v>
      </c>
      <c r="BI434" s="144">
        <f>IF(N434="nulová",J434,0)</f>
        <v>0</v>
      </c>
      <c r="BJ434" s="17" t="s">
        <v>79</v>
      </c>
      <c r="BK434" s="144">
        <f>ROUND(I434*H434,2)</f>
        <v>0</v>
      </c>
      <c r="BL434" s="17" t="s">
        <v>167</v>
      </c>
      <c r="BM434" s="143" t="s">
        <v>416</v>
      </c>
    </row>
    <row r="435" spans="2:65" s="1" customFormat="1">
      <c r="B435" s="29"/>
      <c r="D435" s="145" t="s">
        <v>169</v>
      </c>
      <c r="F435" s="146" t="s">
        <v>417</v>
      </c>
      <c r="L435" s="29"/>
      <c r="M435" s="147"/>
      <c r="T435" s="52"/>
      <c r="AT435" s="17" t="s">
        <v>169</v>
      </c>
      <c r="AU435" s="17" t="s">
        <v>81</v>
      </c>
    </row>
    <row r="436" spans="2:65" s="12" customFormat="1" ht="22.5">
      <c r="B436" s="148"/>
      <c r="D436" s="149" t="s">
        <v>171</v>
      </c>
      <c r="E436" s="150" t="s">
        <v>1</v>
      </c>
      <c r="F436" s="151" t="s">
        <v>172</v>
      </c>
      <c r="H436" s="150" t="s">
        <v>1</v>
      </c>
      <c r="L436" s="148"/>
      <c r="M436" s="152"/>
      <c r="T436" s="153"/>
      <c r="AT436" s="150" t="s">
        <v>171</v>
      </c>
      <c r="AU436" s="150" t="s">
        <v>81</v>
      </c>
      <c r="AV436" s="12" t="s">
        <v>79</v>
      </c>
      <c r="AW436" s="12" t="s">
        <v>29</v>
      </c>
      <c r="AX436" s="12" t="s">
        <v>72</v>
      </c>
      <c r="AY436" s="150" t="s">
        <v>160</v>
      </c>
    </row>
    <row r="437" spans="2:65" s="12" customFormat="1">
      <c r="B437" s="148"/>
      <c r="D437" s="149" t="s">
        <v>171</v>
      </c>
      <c r="E437" s="150" t="s">
        <v>1</v>
      </c>
      <c r="F437" s="151" t="s">
        <v>348</v>
      </c>
      <c r="H437" s="150" t="s">
        <v>1</v>
      </c>
      <c r="L437" s="148"/>
      <c r="M437" s="152"/>
      <c r="T437" s="153"/>
      <c r="AT437" s="150" t="s">
        <v>171</v>
      </c>
      <c r="AU437" s="150" t="s">
        <v>81</v>
      </c>
      <c r="AV437" s="12" t="s">
        <v>79</v>
      </c>
      <c r="AW437" s="12" t="s">
        <v>29</v>
      </c>
      <c r="AX437" s="12" t="s">
        <v>72</v>
      </c>
      <c r="AY437" s="150" t="s">
        <v>160</v>
      </c>
    </row>
    <row r="438" spans="2:65" s="12" customFormat="1">
      <c r="B438" s="148"/>
      <c r="D438" s="149" t="s">
        <v>171</v>
      </c>
      <c r="E438" s="150" t="s">
        <v>1</v>
      </c>
      <c r="F438" s="151" t="s">
        <v>173</v>
      </c>
      <c r="H438" s="150" t="s">
        <v>1</v>
      </c>
      <c r="L438" s="148"/>
      <c r="M438" s="152"/>
      <c r="T438" s="153"/>
      <c r="AT438" s="150" t="s">
        <v>171</v>
      </c>
      <c r="AU438" s="150" t="s">
        <v>81</v>
      </c>
      <c r="AV438" s="12" t="s">
        <v>79</v>
      </c>
      <c r="AW438" s="12" t="s">
        <v>29</v>
      </c>
      <c r="AX438" s="12" t="s">
        <v>72</v>
      </c>
      <c r="AY438" s="150" t="s">
        <v>160</v>
      </c>
    </row>
    <row r="439" spans="2:65" s="12" customFormat="1">
      <c r="B439" s="148"/>
      <c r="D439" s="149" t="s">
        <v>171</v>
      </c>
      <c r="E439" s="150" t="s">
        <v>1</v>
      </c>
      <c r="F439" s="151" t="s">
        <v>349</v>
      </c>
      <c r="H439" s="150" t="s">
        <v>1</v>
      </c>
      <c r="L439" s="148"/>
      <c r="M439" s="152"/>
      <c r="T439" s="153"/>
      <c r="AT439" s="150" t="s">
        <v>171</v>
      </c>
      <c r="AU439" s="150" t="s">
        <v>81</v>
      </c>
      <c r="AV439" s="12" t="s">
        <v>79</v>
      </c>
      <c r="AW439" s="12" t="s">
        <v>29</v>
      </c>
      <c r="AX439" s="12" t="s">
        <v>72</v>
      </c>
      <c r="AY439" s="150" t="s">
        <v>160</v>
      </c>
    </row>
    <row r="440" spans="2:65" s="13" customFormat="1" ht="22.5">
      <c r="B440" s="154"/>
      <c r="D440" s="149" t="s">
        <v>171</v>
      </c>
      <c r="E440" s="155" t="s">
        <v>1</v>
      </c>
      <c r="F440" s="156" t="s">
        <v>418</v>
      </c>
      <c r="H440" s="157">
        <v>33.465000000000003</v>
      </c>
      <c r="L440" s="154"/>
      <c r="M440" s="158"/>
      <c r="T440" s="159"/>
      <c r="AT440" s="155" t="s">
        <v>171</v>
      </c>
      <c r="AU440" s="155" t="s">
        <v>81</v>
      </c>
      <c r="AV440" s="13" t="s">
        <v>81</v>
      </c>
      <c r="AW440" s="13" t="s">
        <v>29</v>
      </c>
      <c r="AX440" s="13" t="s">
        <v>72</v>
      </c>
      <c r="AY440" s="155" t="s">
        <v>160</v>
      </c>
    </row>
    <row r="441" spans="2:65" s="14" customFormat="1">
      <c r="B441" s="160"/>
      <c r="D441" s="149" t="s">
        <v>171</v>
      </c>
      <c r="E441" s="161" t="s">
        <v>1</v>
      </c>
      <c r="F441" s="162" t="s">
        <v>176</v>
      </c>
      <c r="H441" s="163">
        <v>33.465000000000003</v>
      </c>
      <c r="L441" s="160"/>
      <c r="M441" s="164"/>
      <c r="T441" s="165"/>
      <c r="AT441" s="161" t="s">
        <v>171</v>
      </c>
      <c r="AU441" s="161" t="s">
        <v>81</v>
      </c>
      <c r="AV441" s="14" t="s">
        <v>167</v>
      </c>
      <c r="AW441" s="14" t="s">
        <v>29</v>
      </c>
      <c r="AX441" s="14" t="s">
        <v>79</v>
      </c>
      <c r="AY441" s="161" t="s">
        <v>160</v>
      </c>
    </row>
    <row r="442" spans="2:65" s="1" customFormat="1" ht="24.2" customHeight="1">
      <c r="B442" s="132"/>
      <c r="C442" s="133" t="s">
        <v>419</v>
      </c>
      <c r="D442" s="133" t="s">
        <v>162</v>
      </c>
      <c r="E442" s="134" t="s">
        <v>420</v>
      </c>
      <c r="F442" s="135" t="s">
        <v>421</v>
      </c>
      <c r="G442" s="136" t="s">
        <v>165</v>
      </c>
      <c r="H442" s="137">
        <v>33.465000000000003</v>
      </c>
      <c r="I442" s="138">
        <v>0</v>
      </c>
      <c r="J442" s="138">
        <f>ROUND(I442*H442,2)</f>
        <v>0</v>
      </c>
      <c r="K442" s="135" t="s">
        <v>166</v>
      </c>
      <c r="L442" s="29"/>
      <c r="M442" s="139" t="s">
        <v>1</v>
      </c>
      <c r="N442" s="140" t="s">
        <v>37</v>
      </c>
      <c r="O442" s="141">
        <v>0.221</v>
      </c>
      <c r="P442" s="141">
        <f>O442*H442</f>
        <v>7.3957650000000008</v>
      </c>
      <c r="Q442" s="141">
        <v>0</v>
      </c>
      <c r="R442" s="141">
        <f>Q442*H442</f>
        <v>0</v>
      </c>
      <c r="S442" s="141">
        <v>0</v>
      </c>
      <c r="T442" s="142">
        <f>S442*H442</f>
        <v>0</v>
      </c>
      <c r="AR442" s="143" t="s">
        <v>167</v>
      </c>
      <c r="AT442" s="143" t="s">
        <v>162</v>
      </c>
      <c r="AU442" s="143" t="s">
        <v>81</v>
      </c>
      <c r="AY442" s="17" t="s">
        <v>160</v>
      </c>
      <c r="BE442" s="144">
        <f>IF(N442="základní",J442,0)</f>
        <v>0</v>
      </c>
      <c r="BF442" s="144">
        <f>IF(N442="snížená",J442,0)</f>
        <v>0</v>
      </c>
      <c r="BG442" s="144">
        <f>IF(N442="zákl. přenesená",J442,0)</f>
        <v>0</v>
      </c>
      <c r="BH442" s="144">
        <f>IF(N442="sníž. přenesená",J442,0)</f>
        <v>0</v>
      </c>
      <c r="BI442" s="144">
        <f>IF(N442="nulová",J442,0)</f>
        <v>0</v>
      </c>
      <c r="BJ442" s="17" t="s">
        <v>79</v>
      </c>
      <c r="BK442" s="144">
        <f>ROUND(I442*H442,2)</f>
        <v>0</v>
      </c>
      <c r="BL442" s="17" t="s">
        <v>167</v>
      </c>
      <c r="BM442" s="143" t="s">
        <v>422</v>
      </c>
    </row>
    <row r="443" spans="2:65" s="1" customFormat="1">
      <c r="B443" s="29"/>
      <c r="D443" s="145" t="s">
        <v>169</v>
      </c>
      <c r="F443" s="146" t="s">
        <v>423</v>
      </c>
      <c r="L443" s="29"/>
      <c r="M443" s="147"/>
      <c r="T443" s="52"/>
      <c r="AT443" s="17" t="s">
        <v>169</v>
      </c>
      <c r="AU443" s="17" t="s">
        <v>81</v>
      </c>
    </row>
    <row r="444" spans="2:65" s="12" customFormat="1" ht="22.5">
      <c r="B444" s="148"/>
      <c r="D444" s="149" t="s">
        <v>171</v>
      </c>
      <c r="E444" s="150" t="s">
        <v>1</v>
      </c>
      <c r="F444" s="151" t="s">
        <v>172</v>
      </c>
      <c r="H444" s="150" t="s">
        <v>1</v>
      </c>
      <c r="L444" s="148"/>
      <c r="M444" s="152"/>
      <c r="T444" s="153"/>
      <c r="AT444" s="150" t="s">
        <v>171</v>
      </c>
      <c r="AU444" s="150" t="s">
        <v>81</v>
      </c>
      <c r="AV444" s="12" t="s">
        <v>79</v>
      </c>
      <c r="AW444" s="12" t="s">
        <v>29</v>
      </c>
      <c r="AX444" s="12" t="s">
        <v>72</v>
      </c>
      <c r="AY444" s="150" t="s">
        <v>160</v>
      </c>
    </row>
    <row r="445" spans="2:65" s="12" customFormat="1">
      <c r="B445" s="148"/>
      <c r="D445" s="149" t="s">
        <v>171</v>
      </c>
      <c r="E445" s="150" t="s">
        <v>1</v>
      </c>
      <c r="F445" s="151" t="s">
        <v>348</v>
      </c>
      <c r="H445" s="150" t="s">
        <v>1</v>
      </c>
      <c r="L445" s="148"/>
      <c r="M445" s="152"/>
      <c r="T445" s="153"/>
      <c r="AT445" s="150" t="s">
        <v>171</v>
      </c>
      <c r="AU445" s="150" t="s">
        <v>81</v>
      </c>
      <c r="AV445" s="12" t="s">
        <v>79</v>
      </c>
      <c r="AW445" s="12" t="s">
        <v>29</v>
      </c>
      <c r="AX445" s="12" t="s">
        <v>72</v>
      </c>
      <c r="AY445" s="150" t="s">
        <v>160</v>
      </c>
    </row>
    <row r="446" spans="2:65" s="12" customFormat="1">
      <c r="B446" s="148"/>
      <c r="D446" s="149" t="s">
        <v>171</v>
      </c>
      <c r="E446" s="150" t="s">
        <v>1</v>
      </c>
      <c r="F446" s="151" t="s">
        <v>173</v>
      </c>
      <c r="H446" s="150" t="s">
        <v>1</v>
      </c>
      <c r="L446" s="148"/>
      <c r="M446" s="152"/>
      <c r="T446" s="153"/>
      <c r="AT446" s="150" t="s">
        <v>171</v>
      </c>
      <c r="AU446" s="150" t="s">
        <v>81</v>
      </c>
      <c r="AV446" s="12" t="s">
        <v>79</v>
      </c>
      <c r="AW446" s="12" t="s">
        <v>29</v>
      </c>
      <c r="AX446" s="12" t="s">
        <v>72</v>
      </c>
      <c r="AY446" s="150" t="s">
        <v>160</v>
      </c>
    </row>
    <row r="447" spans="2:65" s="12" customFormat="1">
      <c r="B447" s="148"/>
      <c r="D447" s="149" t="s">
        <v>171</v>
      </c>
      <c r="E447" s="150" t="s">
        <v>1</v>
      </c>
      <c r="F447" s="151" t="s">
        <v>349</v>
      </c>
      <c r="H447" s="150" t="s">
        <v>1</v>
      </c>
      <c r="L447" s="148"/>
      <c r="M447" s="152"/>
      <c r="T447" s="153"/>
      <c r="AT447" s="150" t="s">
        <v>171</v>
      </c>
      <c r="AU447" s="150" t="s">
        <v>81</v>
      </c>
      <c r="AV447" s="12" t="s">
        <v>79</v>
      </c>
      <c r="AW447" s="12" t="s">
        <v>29</v>
      </c>
      <c r="AX447" s="12" t="s">
        <v>72</v>
      </c>
      <c r="AY447" s="150" t="s">
        <v>160</v>
      </c>
    </row>
    <row r="448" spans="2:65" s="13" customFormat="1" ht="22.5">
      <c r="B448" s="154"/>
      <c r="D448" s="149" t="s">
        <v>171</v>
      </c>
      <c r="E448" s="155" t="s">
        <v>1</v>
      </c>
      <c r="F448" s="156" t="s">
        <v>418</v>
      </c>
      <c r="H448" s="157">
        <v>33.465000000000003</v>
      </c>
      <c r="L448" s="154"/>
      <c r="M448" s="158"/>
      <c r="T448" s="159"/>
      <c r="AT448" s="155" t="s">
        <v>171</v>
      </c>
      <c r="AU448" s="155" t="s">
        <v>81</v>
      </c>
      <c r="AV448" s="13" t="s">
        <v>81</v>
      </c>
      <c r="AW448" s="13" t="s">
        <v>29</v>
      </c>
      <c r="AX448" s="13" t="s">
        <v>72</v>
      </c>
      <c r="AY448" s="155" t="s">
        <v>160</v>
      </c>
    </row>
    <row r="449" spans="2:65" s="14" customFormat="1">
      <c r="B449" s="160"/>
      <c r="D449" s="149" t="s">
        <v>171</v>
      </c>
      <c r="E449" s="161" t="s">
        <v>1</v>
      </c>
      <c r="F449" s="162" t="s">
        <v>176</v>
      </c>
      <c r="H449" s="163">
        <v>33.465000000000003</v>
      </c>
      <c r="L449" s="160"/>
      <c r="M449" s="164"/>
      <c r="T449" s="165"/>
      <c r="AT449" s="161" t="s">
        <v>171</v>
      </c>
      <c r="AU449" s="161" t="s">
        <v>81</v>
      </c>
      <c r="AV449" s="14" t="s">
        <v>167</v>
      </c>
      <c r="AW449" s="14" t="s">
        <v>29</v>
      </c>
      <c r="AX449" s="14" t="s">
        <v>79</v>
      </c>
      <c r="AY449" s="161" t="s">
        <v>160</v>
      </c>
    </row>
    <row r="450" spans="2:65" s="1" customFormat="1" ht="24.2" customHeight="1">
      <c r="B450" s="132"/>
      <c r="C450" s="133" t="s">
        <v>424</v>
      </c>
      <c r="D450" s="133" t="s">
        <v>162</v>
      </c>
      <c r="E450" s="134" t="s">
        <v>425</v>
      </c>
      <c r="F450" s="135" t="s">
        <v>426</v>
      </c>
      <c r="G450" s="136" t="s">
        <v>165</v>
      </c>
      <c r="H450" s="137">
        <v>14.72</v>
      </c>
      <c r="I450" s="138">
        <v>0</v>
      </c>
      <c r="J450" s="138">
        <f>ROUND(I450*H450,2)</f>
        <v>0</v>
      </c>
      <c r="K450" s="135" t="s">
        <v>166</v>
      </c>
      <c r="L450" s="29"/>
      <c r="M450" s="139" t="s">
        <v>1</v>
      </c>
      <c r="N450" s="140" t="s">
        <v>37</v>
      </c>
      <c r="O450" s="141">
        <v>0.05</v>
      </c>
      <c r="P450" s="141">
        <f>O450*H450</f>
        <v>0.7360000000000001</v>
      </c>
      <c r="Q450" s="141">
        <v>2.5000000000000001E-3</v>
      </c>
      <c r="R450" s="141">
        <f>Q450*H450</f>
        <v>3.6799999999999999E-2</v>
      </c>
      <c r="S450" s="141">
        <v>0</v>
      </c>
      <c r="T450" s="142">
        <f>S450*H450</f>
        <v>0</v>
      </c>
      <c r="AR450" s="143" t="s">
        <v>167</v>
      </c>
      <c r="AT450" s="143" t="s">
        <v>162</v>
      </c>
      <c r="AU450" s="143" t="s">
        <v>81</v>
      </c>
      <c r="AY450" s="17" t="s">
        <v>160</v>
      </c>
      <c r="BE450" s="144">
        <f>IF(N450="základní",J450,0)</f>
        <v>0</v>
      </c>
      <c r="BF450" s="144">
        <f>IF(N450="snížená",J450,0)</f>
        <v>0</v>
      </c>
      <c r="BG450" s="144">
        <f>IF(N450="zákl. přenesená",J450,0)</f>
        <v>0</v>
      </c>
      <c r="BH450" s="144">
        <f>IF(N450="sníž. přenesená",J450,0)</f>
        <v>0</v>
      </c>
      <c r="BI450" s="144">
        <f>IF(N450="nulová",J450,0)</f>
        <v>0</v>
      </c>
      <c r="BJ450" s="17" t="s">
        <v>79</v>
      </c>
      <c r="BK450" s="144">
        <f>ROUND(I450*H450,2)</f>
        <v>0</v>
      </c>
      <c r="BL450" s="17" t="s">
        <v>167</v>
      </c>
      <c r="BM450" s="143" t="s">
        <v>427</v>
      </c>
    </row>
    <row r="451" spans="2:65" s="1" customFormat="1">
      <c r="B451" s="29"/>
      <c r="D451" s="145" t="s">
        <v>169</v>
      </c>
      <c r="F451" s="146" t="s">
        <v>428</v>
      </c>
      <c r="L451" s="29"/>
      <c r="M451" s="147"/>
      <c r="T451" s="52"/>
      <c r="AT451" s="17" t="s">
        <v>169</v>
      </c>
      <c r="AU451" s="17" t="s">
        <v>81</v>
      </c>
    </row>
    <row r="452" spans="2:65" s="1" customFormat="1" ht="107.25">
      <c r="B452" s="29"/>
      <c r="D452" s="149" t="s">
        <v>265</v>
      </c>
      <c r="F452" s="172" t="s">
        <v>406</v>
      </c>
      <c r="L452" s="29"/>
      <c r="M452" s="147"/>
      <c r="T452" s="52"/>
      <c r="AT452" s="17" t="s">
        <v>265</v>
      </c>
      <c r="AU452" s="17" t="s">
        <v>81</v>
      </c>
    </row>
    <row r="453" spans="2:65" s="12" customFormat="1" ht="22.5">
      <c r="B453" s="148"/>
      <c r="D453" s="149" t="s">
        <v>171</v>
      </c>
      <c r="E453" s="150" t="s">
        <v>1</v>
      </c>
      <c r="F453" s="151" t="s">
        <v>172</v>
      </c>
      <c r="H453" s="150" t="s">
        <v>1</v>
      </c>
      <c r="L453" s="148"/>
      <c r="M453" s="152"/>
      <c r="T453" s="153"/>
      <c r="AT453" s="150" t="s">
        <v>171</v>
      </c>
      <c r="AU453" s="150" t="s">
        <v>81</v>
      </c>
      <c r="AV453" s="12" t="s">
        <v>79</v>
      </c>
      <c r="AW453" s="12" t="s">
        <v>29</v>
      </c>
      <c r="AX453" s="12" t="s">
        <v>72</v>
      </c>
      <c r="AY453" s="150" t="s">
        <v>160</v>
      </c>
    </row>
    <row r="454" spans="2:65" s="12" customFormat="1">
      <c r="B454" s="148"/>
      <c r="D454" s="149" t="s">
        <v>171</v>
      </c>
      <c r="E454" s="150" t="s">
        <v>1</v>
      </c>
      <c r="F454" s="151" t="s">
        <v>348</v>
      </c>
      <c r="H454" s="150" t="s">
        <v>1</v>
      </c>
      <c r="L454" s="148"/>
      <c r="M454" s="152"/>
      <c r="T454" s="153"/>
      <c r="AT454" s="150" t="s">
        <v>171</v>
      </c>
      <c r="AU454" s="150" t="s">
        <v>81</v>
      </c>
      <c r="AV454" s="12" t="s">
        <v>79</v>
      </c>
      <c r="AW454" s="12" t="s">
        <v>29</v>
      </c>
      <c r="AX454" s="12" t="s">
        <v>72</v>
      </c>
      <c r="AY454" s="150" t="s">
        <v>160</v>
      </c>
    </row>
    <row r="455" spans="2:65" s="12" customFormat="1">
      <c r="B455" s="148"/>
      <c r="D455" s="149" t="s">
        <v>171</v>
      </c>
      <c r="E455" s="150" t="s">
        <v>1</v>
      </c>
      <c r="F455" s="151" t="s">
        <v>173</v>
      </c>
      <c r="H455" s="150" t="s">
        <v>1</v>
      </c>
      <c r="L455" s="148"/>
      <c r="M455" s="152"/>
      <c r="T455" s="153"/>
      <c r="AT455" s="150" t="s">
        <v>171</v>
      </c>
      <c r="AU455" s="150" t="s">
        <v>81</v>
      </c>
      <c r="AV455" s="12" t="s">
        <v>79</v>
      </c>
      <c r="AW455" s="12" t="s">
        <v>29</v>
      </c>
      <c r="AX455" s="12" t="s">
        <v>72</v>
      </c>
      <c r="AY455" s="150" t="s">
        <v>160</v>
      </c>
    </row>
    <row r="456" spans="2:65" s="12" customFormat="1">
      <c r="B456" s="148"/>
      <c r="D456" s="149" t="s">
        <v>171</v>
      </c>
      <c r="E456" s="150" t="s">
        <v>1</v>
      </c>
      <c r="F456" s="151" t="s">
        <v>349</v>
      </c>
      <c r="H456" s="150" t="s">
        <v>1</v>
      </c>
      <c r="L456" s="148"/>
      <c r="M456" s="152"/>
      <c r="T456" s="153"/>
      <c r="AT456" s="150" t="s">
        <v>171</v>
      </c>
      <c r="AU456" s="150" t="s">
        <v>81</v>
      </c>
      <c r="AV456" s="12" t="s">
        <v>79</v>
      </c>
      <c r="AW456" s="12" t="s">
        <v>29</v>
      </c>
      <c r="AX456" s="12" t="s">
        <v>72</v>
      </c>
      <c r="AY456" s="150" t="s">
        <v>160</v>
      </c>
    </row>
    <row r="457" spans="2:65" s="13" customFormat="1">
      <c r="B457" s="154"/>
      <c r="D457" s="149" t="s">
        <v>171</v>
      </c>
      <c r="E457" s="155" t="s">
        <v>1</v>
      </c>
      <c r="F457" s="156" t="s">
        <v>429</v>
      </c>
      <c r="H457" s="157">
        <v>14.72</v>
      </c>
      <c r="L457" s="154"/>
      <c r="M457" s="158"/>
      <c r="T457" s="159"/>
      <c r="AT457" s="155" t="s">
        <v>171</v>
      </c>
      <c r="AU457" s="155" t="s">
        <v>81</v>
      </c>
      <c r="AV457" s="13" t="s">
        <v>81</v>
      </c>
      <c r="AW457" s="13" t="s">
        <v>29</v>
      </c>
      <c r="AX457" s="13" t="s">
        <v>72</v>
      </c>
      <c r="AY457" s="155" t="s">
        <v>160</v>
      </c>
    </row>
    <row r="458" spans="2:65" s="14" customFormat="1">
      <c r="B458" s="160"/>
      <c r="D458" s="149" t="s">
        <v>171</v>
      </c>
      <c r="E458" s="161" t="s">
        <v>1</v>
      </c>
      <c r="F458" s="162" t="s">
        <v>176</v>
      </c>
      <c r="H458" s="163">
        <v>14.72</v>
      </c>
      <c r="L458" s="160"/>
      <c r="M458" s="164"/>
      <c r="T458" s="165"/>
      <c r="AT458" s="161" t="s">
        <v>171</v>
      </c>
      <c r="AU458" s="161" t="s">
        <v>81</v>
      </c>
      <c r="AV458" s="14" t="s">
        <v>167</v>
      </c>
      <c r="AW458" s="14" t="s">
        <v>29</v>
      </c>
      <c r="AX458" s="14" t="s">
        <v>79</v>
      </c>
      <c r="AY458" s="161" t="s">
        <v>160</v>
      </c>
    </row>
    <row r="459" spans="2:65" s="1" customFormat="1" ht="16.5" customHeight="1">
      <c r="B459" s="132"/>
      <c r="C459" s="133" t="s">
        <v>430</v>
      </c>
      <c r="D459" s="133" t="s">
        <v>162</v>
      </c>
      <c r="E459" s="134" t="s">
        <v>431</v>
      </c>
      <c r="F459" s="135" t="s">
        <v>432</v>
      </c>
      <c r="G459" s="136" t="s">
        <v>335</v>
      </c>
      <c r="H459" s="137">
        <v>2.9569999999999999</v>
      </c>
      <c r="I459" s="138">
        <v>0</v>
      </c>
      <c r="J459" s="138">
        <f>ROUND(I459*H459,2)</f>
        <v>0</v>
      </c>
      <c r="K459" s="135" t="s">
        <v>166</v>
      </c>
      <c r="L459" s="29"/>
      <c r="M459" s="139" t="s">
        <v>1</v>
      </c>
      <c r="N459" s="140" t="s">
        <v>37</v>
      </c>
      <c r="O459" s="141">
        <v>26.431000000000001</v>
      </c>
      <c r="P459" s="141">
        <f>O459*H459</f>
        <v>78.156466999999992</v>
      </c>
      <c r="Q459" s="141">
        <v>1.04922</v>
      </c>
      <c r="R459" s="141">
        <f>Q459*H459</f>
        <v>3.1025435400000001</v>
      </c>
      <c r="S459" s="141">
        <v>0</v>
      </c>
      <c r="T459" s="142">
        <f>S459*H459</f>
        <v>0</v>
      </c>
      <c r="AR459" s="143" t="s">
        <v>167</v>
      </c>
      <c r="AT459" s="143" t="s">
        <v>162</v>
      </c>
      <c r="AU459" s="143" t="s">
        <v>81</v>
      </c>
      <c r="AY459" s="17" t="s">
        <v>160</v>
      </c>
      <c r="BE459" s="144">
        <f>IF(N459="základní",J459,0)</f>
        <v>0</v>
      </c>
      <c r="BF459" s="144">
        <f>IF(N459="snížená",J459,0)</f>
        <v>0</v>
      </c>
      <c r="BG459" s="144">
        <f>IF(N459="zákl. přenesená",J459,0)</f>
        <v>0</v>
      </c>
      <c r="BH459" s="144">
        <f>IF(N459="sníž. přenesená",J459,0)</f>
        <v>0</v>
      </c>
      <c r="BI459" s="144">
        <f>IF(N459="nulová",J459,0)</f>
        <v>0</v>
      </c>
      <c r="BJ459" s="17" t="s">
        <v>79</v>
      </c>
      <c r="BK459" s="144">
        <f>ROUND(I459*H459,2)</f>
        <v>0</v>
      </c>
      <c r="BL459" s="17" t="s">
        <v>167</v>
      </c>
      <c r="BM459" s="143" t="s">
        <v>433</v>
      </c>
    </row>
    <row r="460" spans="2:65" s="1" customFormat="1">
      <c r="B460" s="29"/>
      <c r="D460" s="145" t="s">
        <v>169</v>
      </c>
      <c r="F460" s="146" t="s">
        <v>434</v>
      </c>
      <c r="L460" s="29"/>
      <c r="M460" s="147"/>
      <c r="T460" s="52"/>
      <c r="AT460" s="17" t="s">
        <v>169</v>
      </c>
      <c r="AU460" s="17" t="s">
        <v>81</v>
      </c>
    </row>
    <row r="461" spans="2:65" s="12" customFormat="1" ht="22.5">
      <c r="B461" s="148"/>
      <c r="D461" s="149" t="s">
        <v>171</v>
      </c>
      <c r="E461" s="150" t="s">
        <v>1</v>
      </c>
      <c r="F461" s="151" t="s">
        <v>172</v>
      </c>
      <c r="H461" s="150" t="s">
        <v>1</v>
      </c>
      <c r="L461" s="148"/>
      <c r="M461" s="152"/>
      <c r="T461" s="153"/>
      <c r="AT461" s="150" t="s">
        <v>171</v>
      </c>
      <c r="AU461" s="150" t="s">
        <v>81</v>
      </c>
      <c r="AV461" s="12" t="s">
        <v>79</v>
      </c>
      <c r="AW461" s="12" t="s">
        <v>29</v>
      </c>
      <c r="AX461" s="12" t="s">
        <v>72</v>
      </c>
      <c r="AY461" s="150" t="s">
        <v>160</v>
      </c>
    </row>
    <row r="462" spans="2:65" s="12" customFormat="1">
      <c r="B462" s="148"/>
      <c r="D462" s="149" t="s">
        <v>171</v>
      </c>
      <c r="E462" s="150" t="s">
        <v>1</v>
      </c>
      <c r="F462" s="151" t="s">
        <v>348</v>
      </c>
      <c r="H462" s="150" t="s">
        <v>1</v>
      </c>
      <c r="L462" s="148"/>
      <c r="M462" s="152"/>
      <c r="T462" s="153"/>
      <c r="AT462" s="150" t="s">
        <v>171</v>
      </c>
      <c r="AU462" s="150" t="s">
        <v>81</v>
      </c>
      <c r="AV462" s="12" t="s">
        <v>79</v>
      </c>
      <c r="AW462" s="12" t="s">
        <v>29</v>
      </c>
      <c r="AX462" s="12" t="s">
        <v>72</v>
      </c>
      <c r="AY462" s="150" t="s">
        <v>160</v>
      </c>
    </row>
    <row r="463" spans="2:65" s="12" customFormat="1">
      <c r="B463" s="148"/>
      <c r="D463" s="149" t="s">
        <v>171</v>
      </c>
      <c r="E463" s="150" t="s">
        <v>1</v>
      </c>
      <c r="F463" s="151" t="s">
        <v>173</v>
      </c>
      <c r="H463" s="150" t="s">
        <v>1</v>
      </c>
      <c r="L463" s="148"/>
      <c r="M463" s="152"/>
      <c r="T463" s="153"/>
      <c r="AT463" s="150" t="s">
        <v>171</v>
      </c>
      <c r="AU463" s="150" t="s">
        <v>81</v>
      </c>
      <c r="AV463" s="12" t="s">
        <v>79</v>
      </c>
      <c r="AW463" s="12" t="s">
        <v>29</v>
      </c>
      <c r="AX463" s="12" t="s">
        <v>72</v>
      </c>
      <c r="AY463" s="150" t="s">
        <v>160</v>
      </c>
    </row>
    <row r="464" spans="2:65" s="13" customFormat="1">
      <c r="B464" s="154"/>
      <c r="D464" s="149" t="s">
        <v>171</v>
      </c>
      <c r="E464" s="155" t="s">
        <v>1</v>
      </c>
      <c r="F464" s="156" t="s">
        <v>435</v>
      </c>
      <c r="H464" s="157">
        <v>2.9569999999999999</v>
      </c>
      <c r="L464" s="154"/>
      <c r="M464" s="158"/>
      <c r="T464" s="159"/>
      <c r="AT464" s="155" t="s">
        <v>171</v>
      </c>
      <c r="AU464" s="155" t="s">
        <v>81</v>
      </c>
      <c r="AV464" s="13" t="s">
        <v>81</v>
      </c>
      <c r="AW464" s="13" t="s">
        <v>29</v>
      </c>
      <c r="AX464" s="13" t="s">
        <v>72</v>
      </c>
      <c r="AY464" s="155" t="s">
        <v>160</v>
      </c>
    </row>
    <row r="465" spans="2:65" s="14" customFormat="1">
      <c r="B465" s="160"/>
      <c r="D465" s="149" t="s">
        <v>171</v>
      </c>
      <c r="E465" s="161" t="s">
        <v>1</v>
      </c>
      <c r="F465" s="162" t="s">
        <v>176</v>
      </c>
      <c r="H465" s="163">
        <v>2.9569999999999999</v>
      </c>
      <c r="L465" s="160"/>
      <c r="M465" s="164"/>
      <c r="T465" s="165"/>
      <c r="AT465" s="161" t="s">
        <v>171</v>
      </c>
      <c r="AU465" s="161" t="s">
        <v>81</v>
      </c>
      <c r="AV465" s="14" t="s">
        <v>167</v>
      </c>
      <c r="AW465" s="14" t="s">
        <v>29</v>
      </c>
      <c r="AX465" s="14" t="s">
        <v>79</v>
      </c>
      <c r="AY465" s="161" t="s">
        <v>160</v>
      </c>
    </row>
    <row r="466" spans="2:65" s="11" customFormat="1" ht="22.9" customHeight="1">
      <c r="B466" s="121"/>
      <c r="D466" s="122" t="s">
        <v>71</v>
      </c>
      <c r="E466" s="130" t="s">
        <v>167</v>
      </c>
      <c r="F466" s="130" t="s">
        <v>436</v>
      </c>
      <c r="J466" s="131">
        <f>BK466</f>
        <v>0</v>
      </c>
      <c r="L466" s="121"/>
      <c r="M466" s="125"/>
      <c r="P466" s="126">
        <f>SUM(P467:P523)</f>
        <v>39.643799999999999</v>
      </c>
      <c r="R466" s="126">
        <f>SUM(R467:R523)</f>
        <v>11.81763029</v>
      </c>
      <c r="T466" s="127">
        <f>SUM(T467:T523)</f>
        <v>0</v>
      </c>
      <c r="AR466" s="122" t="s">
        <v>79</v>
      </c>
      <c r="AT466" s="128" t="s">
        <v>71</v>
      </c>
      <c r="AU466" s="128" t="s">
        <v>79</v>
      </c>
      <c r="AY466" s="122" t="s">
        <v>160</v>
      </c>
      <c r="BK466" s="129">
        <f>SUM(BK467:BK523)</f>
        <v>0</v>
      </c>
    </row>
    <row r="467" spans="2:65" s="1" customFormat="1" ht="24.2" customHeight="1">
      <c r="B467" s="132"/>
      <c r="C467" s="133" t="s">
        <v>437</v>
      </c>
      <c r="D467" s="133" t="s">
        <v>162</v>
      </c>
      <c r="E467" s="134" t="s">
        <v>438</v>
      </c>
      <c r="F467" s="135" t="s">
        <v>439</v>
      </c>
      <c r="G467" s="136" t="s">
        <v>440</v>
      </c>
      <c r="H467" s="137">
        <v>3.75</v>
      </c>
      <c r="I467" s="138">
        <v>0</v>
      </c>
      <c r="J467" s="138">
        <f>ROUND(I467*H467,2)</f>
        <v>0</v>
      </c>
      <c r="K467" s="135" t="s">
        <v>166</v>
      </c>
      <c r="L467" s="29"/>
      <c r="M467" s="139" t="s">
        <v>1</v>
      </c>
      <c r="N467" s="140" t="s">
        <v>37</v>
      </c>
      <c r="O467" s="141">
        <v>1.3919999999999999</v>
      </c>
      <c r="P467" s="141">
        <f>O467*H467</f>
        <v>5.22</v>
      </c>
      <c r="Q467" s="141">
        <v>3.2509999999999997E-2</v>
      </c>
      <c r="R467" s="141">
        <f>Q467*H467</f>
        <v>0.12191249999999999</v>
      </c>
      <c r="S467" s="141">
        <v>0</v>
      </c>
      <c r="T467" s="142">
        <f>S467*H467</f>
        <v>0</v>
      </c>
      <c r="AR467" s="143" t="s">
        <v>167</v>
      </c>
      <c r="AT467" s="143" t="s">
        <v>162</v>
      </c>
      <c r="AU467" s="143" t="s">
        <v>81</v>
      </c>
      <c r="AY467" s="17" t="s">
        <v>160</v>
      </c>
      <c r="BE467" s="144">
        <f>IF(N467="základní",J467,0)</f>
        <v>0</v>
      </c>
      <c r="BF467" s="144">
        <f>IF(N467="snížená",J467,0)</f>
        <v>0</v>
      </c>
      <c r="BG467" s="144">
        <f>IF(N467="zákl. přenesená",J467,0)</f>
        <v>0</v>
      </c>
      <c r="BH467" s="144">
        <f>IF(N467="sníž. přenesená",J467,0)</f>
        <v>0</v>
      </c>
      <c r="BI467" s="144">
        <f>IF(N467="nulová",J467,0)</f>
        <v>0</v>
      </c>
      <c r="BJ467" s="17" t="s">
        <v>79</v>
      </c>
      <c r="BK467" s="144">
        <f>ROUND(I467*H467,2)</f>
        <v>0</v>
      </c>
      <c r="BL467" s="17" t="s">
        <v>167</v>
      </c>
      <c r="BM467" s="143" t="s">
        <v>441</v>
      </c>
    </row>
    <row r="468" spans="2:65" s="1" customFormat="1">
      <c r="B468" s="29"/>
      <c r="D468" s="145" t="s">
        <v>169</v>
      </c>
      <c r="F468" s="146" t="s">
        <v>442</v>
      </c>
      <c r="L468" s="29"/>
      <c r="M468" s="147"/>
      <c r="T468" s="52"/>
      <c r="AT468" s="17" t="s">
        <v>169</v>
      </c>
      <c r="AU468" s="17" t="s">
        <v>81</v>
      </c>
    </row>
    <row r="469" spans="2:65" s="12" customFormat="1" ht="22.5">
      <c r="B469" s="148"/>
      <c r="D469" s="149" t="s">
        <v>171</v>
      </c>
      <c r="E469" s="150" t="s">
        <v>1</v>
      </c>
      <c r="F469" s="151" t="s">
        <v>172</v>
      </c>
      <c r="H469" s="150" t="s">
        <v>1</v>
      </c>
      <c r="L469" s="148"/>
      <c r="M469" s="152"/>
      <c r="T469" s="153"/>
      <c r="AT469" s="150" t="s">
        <v>171</v>
      </c>
      <c r="AU469" s="150" t="s">
        <v>81</v>
      </c>
      <c r="AV469" s="12" t="s">
        <v>79</v>
      </c>
      <c r="AW469" s="12" t="s">
        <v>29</v>
      </c>
      <c r="AX469" s="12" t="s">
        <v>72</v>
      </c>
      <c r="AY469" s="150" t="s">
        <v>160</v>
      </c>
    </row>
    <row r="470" spans="2:65" s="12" customFormat="1">
      <c r="B470" s="148"/>
      <c r="D470" s="149" t="s">
        <v>171</v>
      </c>
      <c r="E470" s="150" t="s">
        <v>1</v>
      </c>
      <c r="F470" s="151" t="s">
        <v>348</v>
      </c>
      <c r="H470" s="150" t="s">
        <v>1</v>
      </c>
      <c r="L470" s="148"/>
      <c r="M470" s="152"/>
      <c r="T470" s="153"/>
      <c r="AT470" s="150" t="s">
        <v>171</v>
      </c>
      <c r="AU470" s="150" t="s">
        <v>81</v>
      </c>
      <c r="AV470" s="12" t="s">
        <v>79</v>
      </c>
      <c r="AW470" s="12" t="s">
        <v>29</v>
      </c>
      <c r="AX470" s="12" t="s">
        <v>72</v>
      </c>
      <c r="AY470" s="150" t="s">
        <v>160</v>
      </c>
    </row>
    <row r="471" spans="2:65" s="12" customFormat="1">
      <c r="B471" s="148"/>
      <c r="D471" s="149" t="s">
        <v>171</v>
      </c>
      <c r="E471" s="150" t="s">
        <v>1</v>
      </c>
      <c r="F471" s="151" t="s">
        <v>173</v>
      </c>
      <c r="H471" s="150" t="s">
        <v>1</v>
      </c>
      <c r="L471" s="148"/>
      <c r="M471" s="152"/>
      <c r="T471" s="153"/>
      <c r="AT471" s="150" t="s">
        <v>171</v>
      </c>
      <c r="AU471" s="150" t="s">
        <v>81</v>
      </c>
      <c r="AV471" s="12" t="s">
        <v>79</v>
      </c>
      <c r="AW471" s="12" t="s">
        <v>29</v>
      </c>
      <c r="AX471" s="12" t="s">
        <v>72</v>
      </c>
      <c r="AY471" s="150" t="s">
        <v>160</v>
      </c>
    </row>
    <row r="472" spans="2:65" s="13" customFormat="1" ht="22.5">
      <c r="B472" s="154"/>
      <c r="D472" s="149" t="s">
        <v>171</v>
      </c>
      <c r="E472" s="155" t="s">
        <v>1</v>
      </c>
      <c r="F472" s="156" t="s">
        <v>443</v>
      </c>
      <c r="H472" s="157">
        <v>3.75</v>
      </c>
      <c r="L472" s="154"/>
      <c r="M472" s="158"/>
      <c r="T472" s="159"/>
      <c r="AT472" s="155" t="s">
        <v>171</v>
      </c>
      <c r="AU472" s="155" t="s">
        <v>81</v>
      </c>
      <c r="AV472" s="13" t="s">
        <v>81</v>
      </c>
      <c r="AW472" s="13" t="s">
        <v>29</v>
      </c>
      <c r="AX472" s="13" t="s">
        <v>72</v>
      </c>
      <c r="AY472" s="155" t="s">
        <v>160</v>
      </c>
    </row>
    <row r="473" spans="2:65" s="14" customFormat="1">
      <c r="B473" s="160"/>
      <c r="D473" s="149" t="s">
        <v>171</v>
      </c>
      <c r="E473" s="161" t="s">
        <v>1</v>
      </c>
      <c r="F473" s="162" t="s">
        <v>176</v>
      </c>
      <c r="H473" s="163">
        <v>3.75</v>
      </c>
      <c r="L473" s="160"/>
      <c r="M473" s="164"/>
      <c r="T473" s="165"/>
      <c r="AT473" s="161" t="s">
        <v>171</v>
      </c>
      <c r="AU473" s="161" t="s">
        <v>81</v>
      </c>
      <c r="AV473" s="14" t="s">
        <v>167</v>
      </c>
      <c r="AW473" s="14" t="s">
        <v>29</v>
      </c>
      <c r="AX473" s="14" t="s">
        <v>79</v>
      </c>
      <c r="AY473" s="161" t="s">
        <v>160</v>
      </c>
    </row>
    <row r="474" spans="2:65" s="1" customFormat="1" ht="16.5" customHeight="1">
      <c r="B474" s="132"/>
      <c r="C474" s="173" t="s">
        <v>444</v>
      </c>
      <c r="D474" s="173" t="s">
        <v>445</v>
      </c>
      <c r="E474" s="174" t="s">
        <v>446</v>
      </c>
      <c r="F474" s="175" t="s">
        <v>447</v>
      </c>
      <c r="G474" s="176" t="s">
        <v>440</v>
      </c>
      <c r="H474" s="177">
        <v>4</v>
      </c>
      <c r="I474" s="178">
        <v>0</v>
      </c>
      <c r="J474" s="178">
        <f>ROUND(I474*H474,2)</f>
        <v>0</v>
      </c>
      <c r="K474" s="175" t="s">
        <v>166</v>
      </c>
      <c r="L474" s="179"/>
      <c r="M474" s="180" t="s">
        <v>1</v>
      </c>
      <c r="N474" s="181" t="s">
        <v>37</v>
      </c>
      <c r="O474" s="141">
        <v>0</v>
      </c>
      <c r="P474" s="141">
        <f>O474*H474</f>
        <v>0</v>
      </c>
      <c r="Q474" s="141">
        <v>0.438</v>
      </c>
      <c r="R474" s="141">
        <f>Q474*H474</f>
        <v>1.752</v>
      </c>
      <c r="S474" s="141">
        <v>0</v>
      </c>
      <c r="T474" s="142">
        <f>S474*H474</f>
        <v>0</v>
      </c>
      <c r="AR474" s="143" t="s">
        <v>214</v>
      </c>
      <c r="AT474" s="143" t="s">
        <v>445</v>
      </c>
      <c r="AU474" s="143" t="s">
        <v>81</v>
      </c>
      <c r="AY474" s="17" t="s">
        <v>160</v>
      </c>
      <c r="BE474" s="144">
        <f>IF(N474="základní",J474,0)</f>
        <v>0</v>
      </c>
      <c r="BF474" s="144">
        <f>IF(N474="snížená",J474,0)</f>
        <v>0</v>
      </c>
      <c r="BG474" s="144">
        <f>IF(N474="zákl. přenesená",J474,0)</f>
        <v>0</v>
      </c>
      <c r="BH474" s="144">
        <f>IF(N474="sníž. přenesená",J474,0)</f>
        <v>0</v>
      </c>
      <c r="BI474" s="144">
        <f>IF(N474="nulová",J474,0)</f>
        <v>0</v>
      </c>
      <c r="BJ474" s="17" t="s">
        <v>79</v>
      </c>
      <c r="BK474" s="144">
        <f>ROUND(I474*H474,2)</f>
        <v>0</v>
      </c>
      <c r="BL474" s="17" t="s">
        <v>167</v>
      </c>
      <c r="BM474" s="143" t="s">
        <v>448</v>
      </c>
    </row>
    <row r="475" spans="2:65" s="1" customFormat="1" ht="16.5" customHeight="1">
      <c r="B475" s="132"/>
      <c r="C475" s="133" t="s">
        <v>449</v>
      </c>
      <c r="D475" s="133" t="s">
        <v>162</v>
      </c>
      <c r="E475" s="134" t="s">
        <v>450</v>
      </c>
      <c r="F475" s="135" t="s">
        <v>451</v>
      </c>
      <c r="G475" s="136" t="s">
        <v>179</v>
      </c>
      <c r="H475" s="137">
        <v>3.6739999999999999</v>
      </c>
      <c r="I475" s="138">
        <v>0</v>
      </c>
      <c r="J475" s="138">
        <f>ROUND(I475*H475,2)</f>
        <v>0</v>
      </c>
      <c r="K475" s="135" t="s">
        <v>166</v>
      </c>
      <c r="L475" s="29"/>
      <c r="M475" s="139" t="s">
        <v>1</v>
      </c>
      <c r="N475" s="140" t="s">
        <v>37</v>
      </c>
      <c r="O475" s="141">
        <v>1.665</v>
      </c>
      <c r="P475" s="141">
        <f>O475*H475</f>
        <v>6.11721</v>
      </c>
      <c r="Q475" s="141">
        <v>2.5020099999999998</v>
      </c>
      <c r="R475" s="141">
        <f>Q475*H475</f>
        <v>9.1923847399999996</v>
      </c>
      <c r="S475" s="141">
        <v>0</v>
      </c>
      <c r="T475" s="142">
        <f>S475*H475</f>
        <v>0</v>
      </c>
      <c r="AR475" s="143" t="s">
        <v>167</v>
      </c>
      <c r="AT475" s="143" t="s">
        <v>162</v>
      </c>
      <c r="AU475" s="143" t="s">
        <v>81</v>
      </c>
      <c r="AY475" s="17" t="s">
        <v>160</v>
      </c>
      <c r="BE475" s="144">
        <f>IF(N475="základní",J475,0)</f>
        <v>0</v>
      </c>
      <c r="BF475" s="144">
        <f>IF(N475="snížená",J475,0)</f>
        <v>0</v>
      </c>
      <c r="BG475" s="144">
        <f>IF(N475="zákl. přenesená",J475,0)</f>
        <v>0</v>
      </c>
      <c r="BH475" s="144">
        <f>IF(N475="sníž. přenesená",J475,0)</f>
        <v>0</v>
      </c>
      <c r="BI475" s="144">
        <f>IF(N475="nulová",J475,0)</f>
        <v>0</v>
      </c>
      <c r="BJ475" s="17" t="s">
        <v>79</v>
      </c>
      <c r="BK475" s="144">
        <f>ROUND(I475*H475,2)</f>
        <v>0</v>
      </c>
      <c r="BL475" s="17" t="s">
        <v>167</v>
      </c>
      <c r="BM475" s="143" t="s">
        <v>452</v>
      </c>
    </row>
    <row r="476" spans="2:65" s="1" customFormat="1">
      <c r="B476" s="29"/>
      <c r="D476" s="145" t="s">
        <v>169</v>
      </c>
      <c r="F476" s="146" t="s">
        <v>453</v>
      </c>
      <c r="L476" s="29"/>
      <c r="M476" s="147"/>
      <c r="T476" s="52"/>
      <c r="AT476" s="17" t="s">
        <v>169</v>
      </c>
      <c r="AU476" s="17" t="s">
        <v>81</v>
      </c>
    </row>
    <row r="477" spans="2:65" s="1" customFormat="1" ht="39">
      <c r="B477" s="29"/>
      <c r="D477" s="149" t="s">
        <v>265</v>
      </c>
      <c r="F477" s="172" t="s">
        <v>454</v>
      </c>
      <c r="L477" s="29"/>
      <c r="M477" s="147"/>
      <c r="T477" s="52"/>
      <c r="AT477" s="17" t="s">
        <v>265</v>
      </c>
      <c r="AU477" s="17" t="s">
        <v>81</v>
      </c>
    </row>
    <row r="478" spans="2:65" s="12" customFormat="1" ht="22.5">
      <c r="B478" s="148"/>
      <c r="D478" s="149" t="s">
        <v>171</v>
      </c>
      <c r="E478" s="150" t="s">
        <v>1</v>
      </c>
      <c r="F478" s="151" t="s">
        <v>172</v>
      </c>
      <c r="H478" s="150" t="s">
        <v>1</v>
      </c>
      <c r="L478" s="148"/>
      <c r="M478" s="152"/>
      <c r="T478" s="153"/>
      <c r="AT478" s="150" t="s">
        <v>171</v>
      </c>
      <c r="AU478" s="150" t="s">
        <v>81</v>
      </c>
      <c r="AV478" s="12" t="s">
        <v>79</v>
      </c>
      <c r="AW478" s="12" t="s">
        <v>29</v>
      </c>
      <c r="AX478" s="12" t="s">
        <v>72</v>
      </c>
      <c r="AY478" s="150" t="s">
        <v>160</v>
      </c>
    </row>
    <row r="479" spans="2:65" s="12" customFormat="1">
      <c r="B479" s="148"/>
      <c r="D479" s="149" t="s">
        <v>171</v>
      </c>
      <c r="E479" s="150" t="s">
        <v>1</v>
      </c>
      <c r="F479" s="151" t="s">
        <v>348</v>
      </c>
      <c r="H479" s="150" t="s">
        <v>1</v>
      </c>
      <c r="L479" s="148"/>
      <c r="M479" s="152"/>
      <c r="T479" s="153"/>
      <c r="AT479" s="150" t="s">
        <v>171</v>
      </c>
      <c r="AU479" s="150" t="s">
        <v>81</v>
      </c>
      <c r="AV479" s="12" t="s">
        <v>79</v>
      </c>
      <c r="AW479" s="12" t="s">
        <v>29</v>
      </c>
      <c r="AX479" s="12" t="s">
        <v>72</v>
      </c>
      <c r="AY479" s="150" t="s">
        <v>160</v>
      </c>
    </row>
    <row r="480" spans="2:65" s="12" customFormat="1">
      <c r="B480" s="148"/>
      <c r="D480" s="149" t="s">
        <v>171</v>
      </c>
      <c r="E480" s="150" t="s">
        <v>1</v>
      </c>
      <c r="F480" s="151" t="s">
        <v>173</v>
      </c>
      <c r="H480" s="150" t="s">
        <v>1</v>
      </c>
      <c r="L480" s="148"/>
      <c r="M480" s="152"/>
      <c r="T480" s="153"/>
      <c r="AT480" s="150" t="s">
        <v>171</v>
      </c>
      <c r="AU480" s="150" t="s">
        <v>81</v>
      </c>
      <c r="AV480" s="12" t="s">
        <v>79</v>
      </c>
      <c r="AW480" s="12" t="s">
        <v>29</v>
      </c>
      <c r="AX480" s="12" t="s">
        <v>72</v>
      </c>
      <c r="AY480" s="150" t="s">
        <v>160</v>
      </c>
    </row>
    <row r="481" spans="2:65" s="13" customFormat="1">
      <c r="B481" s="154"/>
      <c r="D481" s="149" t="s">
        <v>171</v>
      </c>
      <c r="E481" s="155" t="s">
        <v>1</v>
      </c>
      <c r="F481" s="156" t="s">
        <v>455</v>
      </c>
      <c r="H481" s="157">
        <v>2.9239999999999999</v>
      </c>
      <c r="L481" s="154"/>
      <c r="M481" s="158"/>
      <c r="T481" s="159"/>
      <c r="AT481" s="155" t="s">
        <v>171</v>
      </c>
      <c r="AU481" s="155" t="s">
        <v>81</v>
      </c>
      <c r="AV481" s="13" t="s">
        <v>81</v>
      </c>
      <c r="AW481" s="13" t="s">
        <v>29</v>
      </c>
      <c r="AX481" s="13" t="s">
        <v>72</v>
      </c>
      <c r="AY481" s="155" t="s">
        <v>160</v>
      </c>
    </row>
    <row r="482" spans="2:65" s="13" customFormat="1">
      <c r="B482" s="154"/>
      <c r="D482" s="149" t="s">
        <v>171</v>
      </c>
      <c r="E482" s="155" t="s">
        <v>1</v>
      </c>
      <c r="F482" s="156" t="s">
        <v>456</v>
      </c>
      <c r="H482" s="157">
        <v>0.75</v>
      </c>
      <c r="L482" s="154"/>
      <c r="M482" s="158"/>
      <c r="T482" s="159"/>
      <c r="AT482" s="155" t="s">
        <v>171</v>
      </c>
      <c r="AU482" s="155" t="s">
        <v>81</v>
      </c>
      <c r="AV482" s="13" t="s">
        <v>81</v>
      </c>
      <c r="AW482" s="13" t="s">
        <v>29</v>
      </c>
      <c r="AX482" s="13" t="s">
        <v>72</v>
      </c>
      <c r="AY482" s="155" t="s">
        <v>160</v>
      </c>
    </row>
    <row r="483" spans="2:65" s="14" customFormat="1">
      <c r="B483" s="160"/>
      <c r="D483" s="149" t="s">
        <v>171</v>
      </c>
      <c r="E483" s="161" t="s">
        <v>1</v>
      </c>
      <c r="F483" s="162" t="s">
        <v>176</v>
      </c>
      <c r="H483" s="163">
        <v>3.6739999999999999</v>
      </c>
      <c r="L483" s="160"/>
      <c r="M483" s="164"/>
      <c r="T483" s="165"/>
      <c r="AT483" s="161" t="s">
        <v>171</v>
      </c>
      <c r="AU483" s="161" t="s">
        <v>81</v>
      </c>
      <c r="AV483" s="14" t="s">
        <v>167</v>
      </c>
      <c r="AW483" s="14" t="s">
        <v>29</v>
      </c>
      <c r="AX483" s="14" t="s">
        <v>79</v>
      </c>
      <c r="AY483" s="161" t="s">
        <v>160</v>
      </c>
    </row>
    <row r="484" spans="2:65" s="1" customFormat="1" ht="24.2" customHeight="1">
      <c r="B484" s="132"/>
      <c r="C484" s="133" t="s">
        <v>457</v>
      </c>
      <c r="D484" s="133" t="s">
        <v>162</v>
      </c>
      <c r="E484" s="134" t="s">
        <v>458</v>
      </c>
      <c r="F484" s="135" t="s">
        <v>459</v>
      </c>
      <c r="G484" s="136" t="s">
        <v>165</v>
      </c>
      <c r="H484" s="137">
        <v>7.44</v>
      </c>
      <c r="I484" s="138">
        <v>0</v>
      </c>
      <c r="J484" s="138">
        <f>ROUND(I484*H484,2)</f>
        <v>0</v>
      </c>
      <c r="K484" s="135" t="s">
        <v>166</v>
      </c>
      <c r="L484" s="29"/>
      <c r="M484" s="139" t="s">
        <v>1</v>
      </c>
      <c r="N484" s="140" t="s">
        <v>37</v>
      </c>
      <c r="O484" s="141">
        <v>0.44900000000000001</v>
      </c>
      <c r="P484" s="141">
        <f>O484*H484</f>
        <v>3.3405600000000004</v>
      </c>
      <c r="Q484" s="141">
        <v>5.5199999999999997E-3</v>
      </c>
      <c r="R484" s="141">
        <f>Q484*H484</f>
        <v>4.1068800000000003E-2</v>
      </c>
      <c r="S484" s="141">
        <v>0</v>
      </c>
      <c r="T484" s="142">
        <f>S484*H484</f>
        <v>0</v>
      </c>
      <c r="AR484" s="143" t="s">
        <v>167</v>
      </c>
      <c r="AT484" s="143" t="s">
        <v>162</v>
      </c>
      <c r="AU484" s="143" t="s">
        <v>81</v>
      </c>
      <c r="AY484" s="17" t="s">
        <v>160</v>
      </c>
      <c r="BE484" s="144">
        <f>IF(N484="základní",J484,0)</f>
        <v>0</v>
      </c>
      <c r="BF484" s="144">
        <f>IF(N484="snížená",J484,0)</f>
        <v>0</v>
      </c>
      <c r="BG484" s="144">
        <f>IF(N484="zákl. přenesená",J484,0)</f>
        <v>0</v>
      </c>
      <c r="BH484" s="144">
        <f>IF(N484="sníž. přenesená",J484,0)</f>
        <v>0</v>
      </c>
      <c r="BI484" s="144">
        <f>IF(N484="nulová",J484,0)</f>
        <v>0</v>
      </c>
      <c r="BJ484" s="17" t="s">
        <v>79</v>
      </c>
      <c r="BK484" s="144">
        <f>ROUND(I484*H484,2)</f>
        <v>0</v>
      </c>
      <c r="BL484" s="17" t="s">
        <v>167</v>
      </c>
      <c r="BM484" s="143" t="s">
        <v>460</v>
      </c>
    </row>
    <row r="485" spans="2:65" s="1" customFormat="1">
      <c r="B485" s="29"/>
      <c r="D485" s="145" t="s">
        <v>169</v>
      </c>
      <c r="F485" s="146" t="s">
        <v>461</v>
      </c>
      <c r="L485" s="29"/>
      <c r="M485" s="147"/>
      <c r="T485" s="52"/>
      <c r="AT485" s="17" t="s">
        <v>169</v>
      </c>
      <c r="AU485" s="17" t="s">
        <v>81</v>
      </c>
    </row>
    <row r="486" spans="2:65" s="12" customFormat="1" ht="22.5">
      <c r="B486" s="148"/>
      <c r="D486" s="149" t="s">
        <v>171</v>
      </c>
      <c r="E486" s="150" t="s">
        <v>1</v>
      </c>
      <c r="F486" s="151" t="s">
        <v>172</v>
      </c>
      <c r="H486" s="150" t="s">
        <v>1</v>
      </c>
      <c r="L486" s="148"/>
      <c r="M486" s="152"/>
      <c r="T486" s="153"/>
      <c r="AT486" s="150" t="s">
        <v>171</v>
      </c>
      <c r="AU486" s="150" t="s">
        <v>81</v>
      </c>
      <c r="AV486" s="12" t="s">
        <v>79</v>
      </c>
      <c r="AW486" s="12" t="s">
        <v>29</v>
      </c>
      <c r="AX486" s="12" t="s">
        <v>72</v>
      </c>
      <c r="AY486" s="150" t="s">
        <v>160</v>
      </c>
    </row>
    <row r="487" spans="2:65" s="12" customFormat="1">
      <c r="B487" s="148"/>
      <c r="D487" s="149" t="s">
        <v>171</v>
      </c>
      <c r="E487" s="150" t="s">
        <v>1</v>
      </c>
      <c r="F487" s="151" t="s">
        <v>348</v>
      </c>
      <c r="H487" s="150" t="s">
        <v>1</v>
      </c>
      <c r="L487" s="148"/>
      <c r="M487" s="152"/>
      <c r="T487" s="153"/>
      <c r="AT487" s="150" t="s">
        <v>171</v>
      </c>
      <c r="AU487" s="150" t="s">
        <v>81</v>
      </c>
      <c r="AV487" s="12" t="s">
        <v>79</v>
      </c>
      <c r="AW487" s="12" t="s">
        <v>29</v>
      </c>
      <c r="AX487" s="12" t="s">
        <v>72</v>
      </c>
      <c r="AY487" s="150" t="s">
        <v>160</v>
      </c>
    </row>
    <row r="488" spans="2:65" s="12" customFormat="1">
      <c r="B488" s="148"/>
      <c r="D488" s="149" t="s">
        <v>171</v>
      </c>
      <c r="E488" s="150" t="s">
        <v>1</v>
      </c>
      <c r="F488" s="151" t="s">
        <v>173</v>
      </c>
      <c r="H488" s="150" t="s">
        <v>1</v>
      </c>
      <c r="L488" s="148"/>
      <c r="M488" s="152"/>
      <c r="T488" s="153"/>
      <c r="AT488" s="150" t="s">
        <v>171</v>
      </c>
      <c r="AU488" s="150" t="s">
        <v>81</v>
      </c>
      <c r="AV488" s="12" t="s">
        <v>79</v>
      </c>
      <c r="AW488" s="12" t="s">
        <v>29</v>
      </c>
      <c r="AX488" s="12" t="s">
        <v>72</v>
      </c>
      <c r="AY488" s="150" t="s">
        <v>160</v>
      </c>
    </row>
    <row r="489" spans="2:65" s="13" customFormat="1">
      <c r="B489" s="154"/>
      <c r="D489" s="149" t="s">
        <v>171</v>
      </c>
      <c r="E489" s="155" t="s">
        <v>1</v>
      </c>
      <c r="F489" s="156" t="s">
        <v>462</v>
      </c>
      <c r="H489" s="157">
        <v>7.44</v>
      </c>
      <c r="L489" s="154"/>
      <c r="M489" s="158"/>
      <c r="T489" s="159"/>
      <c r="AT489" s="155" t="s">
        <v>171</v>
      </c>
      <c r="AU489" s="155" t="s">
        <v>81</v>
      </c>
      <c r="AV489" s="13" t="s">
        <v>81</v>
      </c>
      <c r="AW489" s="13" t="s">
        <v>29</v>
      </c>
      <c r="AX489" s="13" t="s">
        <v>72</v>
      </c>
      <c r="AY489" s="155" t="s">
        <v>160</v>
      </c>
    </row>
    <row r="490" spans="2:65" s="14" customFormat="1">
      <c r="B490" s="160"/>
      <c r="D490" s="149" t="s">
        <v>171</v>
      </c>
      <c r="E490" s="161" t="s">
        <v>1</v>
      </c>
      <c r="F490" s="162" t="s">
        <v>176</v>
      </c>
      <c r="H490" s="163">
        <v>7.44</v>
      </c>
      <c r="L490" s="160"/>
      <c r="M490" s="164"/>
      <c r="T490" s="165"/>
      <c r="AT490" s="161" t="s">
        <v>171</v>
      </c>
      <c r="AU490" s="161" t="s">
        <v>81</v>
      </c>
      <c r="AV490" s="14" t="s">
        <v>167</v>
      </c>
      <c r="AW490" s="14" t="s">
        <v>29</v>
      </c>
      <c r="AX490" s="14" t="s">
        <v>79</v>
      </c>
      <c r="AY490" s="161" t="s">
        <v>160</v>
      </c>
    </row>
    <row r="491" spans="2:65" s="1" customFormat="1" ht="24.2" customHeight="1">
      <c r="B491" s="132"/>
      <c r="C491" s="133" t="s">
        <v>463</v>
      </c>
      <c r="D491" s="133" t="s">
        <v>162</v>
      </c>
      <c r="E491" s="134" t="s">
        <v>464</v>
      </c>
      <c r="F491" s="135" t="s">
        <v>465</v>
      </c>
      <c r="G491" s="136" t="s">
        <v>165</v>
      </c>
      <c r="H491" s="137">
        <v>7.44</v>
      </c>
      <c r="I491" s="138">
        <v>0</v>
      </c>
      <c r="J491" s="138">
        <f>ROUND(I491*H491,2)</f>
        <v>0</v>
      </c>
      <c r="K491" s="135" t="s">
        <v>166</v>
      </c>
      <c r="L491" s="29"/>
      <c r="M491" s="139" t="s">
        <v>1</v>
      </c>
      <c r="N491" s="140" t="s">
        <v>37</v>
      </c>
      <c r="O491" s="141">
        <v>0.25900000000000001</v>
      </c>
      <c r="P491" s="141">
        <f>O491*H491</f>
        <v>1.9269600000000002</v>
      </c>
      <c r="Q491" s="141">
        <v>0</v>
      </c>
      <c r="R491" s="141">
        <f>Q491*H491</f>
        <v>0</v>
      </c>
      <c r="S491" s="141">
        <v>0</v>
      </c>
      <c r="T491" s="142">
        <f>S491*H491</f>
        <v>0</v>
      </c>
      <c r="AR491" s="143" t="s">
        <v>167</v>
      </c>
      <c r="AT491" s="143" t="s">
        <v>162</v>
      </c>
      <c r="AU491" s="143" t="s">
        <v>81</v>
      </c>
      <c r="AY491" s="17" t="s">
        <v>160</v>
      </c>
      <c r="BE491" s="144">
        <f>IF(N491="základní",J491,0)</f>
        <v>0</v>
      </c>
      <c r="BF491" s="144">
        <f>IF(N491="snížená",J491,0)</f>
        <v>0</v>
      </c>
      <c r="BG491" s="144">
        <f>IF(N491="zákl. přenesená",J491,0)</f>
        <v>0</v>
      </c>
      <c r="BH491" s="144">
        <f>IF(N491="sníž. přenesená",J491,0)</f>
        <v>0</v>
      </c>
      <c r="BI491" s="144">
        <f>IF(N491="nulová",J491,0)</f>
        <v>0</v>
      </c>
      <c r="BJ491" s="17" t="s">
        <v>79</v>
      </c>
      <c r="BK491" s="144">
        <f>ROUND(I491*H491,2)</f>
        <v>0</v>
      </c>
      <c r="BL491" s="17" t="s">
        <v>167</v>
      </c>
      <c r="BM491" s="143" t="s">
        <v>466</v>
      </c>
    </row>
    <row r="492" spans="2:65" s="1" customFormat="1">
      <c r="B492" s="29"/>
      <c r="D492" s="145" t="s">
        <v>169</v>
      </c>
      <c r="F492" s="146" t="s">
        <v>467</v>
      </c>
      <c r="L492" s="29"/>
      <c r="M492" s="147"/>
      <c r="T492" s="52"/>
      <c r="AT492" s="17" t="s">
        <v>169</v>
      </c>
      <c r="AU492" s="17" t="s">
        <v>81</v>
      </c>
    </row>
    <row r="493" spans="2:65" s="1" customFormat="1" ht="24.2" customHeight="1">
      <c r="B493" s="132"/>
      <c r="C493" s="133" t="s">
        <v>468</v>
      </c>
      <c r="D493" s="133" t="s">
        <v>162</v>
      </c>
      <c r="E493" s="134" t="s">
        <v>469</v>
      </c>
      <c r="F493" s="135" t="s">
        <v>470</v>
      </c>
      <c r="G493" s="136" t="s">
        <v>165</v>
      </c>
      <c r="H493" s="137">
        <v>7.44</v>
      </c>
      <c r="I493" s="138">
        <v>0</v>
      </c>
      <c r="J493" s="138">
        <f>ROUND(I493*H493,2)</f>
        <v>0</v>
      </c>
      <c r="K493" s="135" t="s">
        <v>166</v>
      </c>
      <c r="L493" s="29"/>
      <c r="M493" s="139" t="s">
        <v>1</v>
      </c>
      <c r="N493" s="140" t="s">
        <v>37</v>
      </c>
      <c r="O493" s="141">
        <v>0.24</v>
      </c>
      <c r="P493" s="141">
        <f>O493*H493</f>
        <v>1.7856000000000001</v>
      </c>
      <c r="Q493" s="141">
        <v>1.0399999999999999E-3</v>
      </c>
      <c r="R493" s="141">
        <f>Q493*H493</f>
        <v>7.7375999999999999E-3</v>
      </c>
      <c r="S493" s="141">
        <v>0</v>
      </c>
      <c r="T493" s="142">
        <f>S493*H493</f>
        <v>0</v>
      </c>
      <c r="AR493" s="143" t="s">
        <v>167</v>
      </c>
      <c r="AT493" s="143" t="s">
        <v>162</v>
      </c>
      <c r="AU493" s="143" t="s">
        <v>81</v>
      </c>
      <c r="AY493" s="17" t="s">
        <v>160</v>
      </c>
      <c r="BE493" s="144">
        <f>IF(N493="základní",J493,0)</f>
        <v>0</v>
      </c>
      <c r="BF493" s="144">
        <f>IF(N493="snížená",J493,0)</f>
        <v>0</v>
      </c>
      <c r="BG493" s="144">
        <f>IF(N493="zákl. přenesená",J493,0)</f>
        <v>0</v>
      </c>
      <c r="BH493" s="144">
        <f>IF(N493="sníž. přenesená",J493,0)</f>
        <v>0</v>
      </c>
      <c r="BI493" s="144">
        <f>IF(N493="nulová",J493,0)</f>
        <v>0</v>
      </c>
      <c r="BJ493" s="17" t="s">
        <v>79</v>
      </c>
      <c r="BK493" s="144">
        <f>ROUND(I493*H493,2)</f>
        <v>0</v>
      </c>
      <c r="BL493" s="17" t="s">
        <v>167</v>
      </c>
      <c r="BM493" s="143" t="s">
        <v>471</v>
      </c>
    </row>
    <row r="494" spans="2:65" s="1" customFormat="1">
      <c r="B494" s="29"/>
      <c r="D494" s="145" t="s">
        <v>169</v>
      </c>
      <c r="F494" s="146" t="s">
        <v>472</v>
      </c>
      <c r="L494" s="29"/>
      <c r="M494" s="147"/>
      <c r="T494" s="52"/>
      <c r="AT494" s="17" t="s">
        <v>169</v>
      </c>
      <c r="AU494" s="17" t="s">
        <v>81</v>
      </c>
    </row>
    <row r="495" spans="2:65" s="12" customFormat="1" ht="22.5">
      <c r="B495" s="148"/>
      <c r="D495" s="149" t="s">
        <v>171</v>
      </c>
      <c r="E495" s="150" t="s">
        <v>1</v>
      </c>
      <c r="F495" s="151" t="s">
        <v>172</v>
      </c>
      <c r="H495" s="150" t="s">
        <v>1</v>
      </c>
      <c r="L495" s="148"/>
      <c r="M495" s="152"/>
      <c r="T495" s="153"/>
      <c r="AT495" s="150" t="s">
        <v>171</v>
      </c>
      <c r="AU495" s="150" t="s">
        <v>81</v>
      </c>
      <c r="AV495" s="12" t="s">
        <v>79</v>
      </c>
      <c r="AW495" s="12" t="s">
        <v>29</v>
      </c>
      <c r="AX495" s="12" t="s">
        <v>72</v>
      </c>
      <c r="AY495" s="150" t="s">
        <v>160</v>
      </c>
    </row>
    <row r="496" spans="2:65" s="12" customFormat="1">
      <c r="B496" s="148"/>
      <c r="D496" s="149" t="s">
        <v>171</v>
      </c>
      <c r="E496" s="150" t="s">
        <v>1</v>
      </c>
      <c r="F496" s="151" t="s">
        <v>348</v>
      </c>
      <c r="H496" s="150" t="s">
        <v>1</v>
      </c>
      <c r="L496" s="148"/>
      <c r="M496" s="152"/>
      <c r="T496" s="153"/>
      <c r="AT496" s="150" t="s">
        <v>171</v>
      </c>
      <c r="AU496" s="150" t="s">
        <v>81</v>
      </c>
      <c r="AV496" s="12" t="s">
        <v>79</v>
      </c>
      <c r="AW496" s="12" t="s">
        <v>29</v>
      </c>
      <c r="AX496" s="12" t="s">
        <v>72</v>
      </c>
      <c r="AY496" s="150" t="s">
        <v>160</v>
      </c>
    </row>
    <row r="497" spans="2:65" s="12" customFormat="1">
      <c r="B497" s="148"/>
      <c r="D497" s="149" t="s">
        <v>171</v>
      </c>
      <c r="E497" s="150" t="s">
        <v>1</v>
      </c>
      <c r="F497" s="151" t="s">
        <v>173</v>
      </c>
      <c r="H497" s="150" t="s">
        <v>1</v>
      </c>
      <c r="L497" s="148"/>
      <c r="M497" s="152"/>
      <c r="T497" s="153"/>
      <c r="AT497" s="150" t="s">
        <v>171</v>
      </c>
      <c r="AU497" s="150" t="s">
        <v>81</v>
      </c>
      <c r="AV497" s="12" t="s">
        <v>79</v>
      </c>
      <c r="AW497" s="12" t="s">
        <v>29</v>
      </c>
      <c r="AX497" s="12" t="s">
        <v>72</v>
      </c>
      <c r="AY497" s="150" t="s">
        <v>160</v>
      </c>
    </row>
    <row r="498" spans="2:65" s="13" customFormat="1">
      <c r="B498" s="154"/>
      <c r="D498" s="149" t="s">
        <v>171</v>
      </c>
      <c r="E498" s="155" t="s">
        <v>1</v>
      </c>
      <c r="F498" s="156" t="s">
        <v>462</v>
      </c>
      <c r="H498" s="157">
        <v>7.44</v>
      </c>
      <c r="L498" s="154"/>
      <c r="M498" s="158"/>
      <c r="T498" s="159"/>
      <c r="AT498" s="155" t="s">
        <v>171</v>
      </c>
      <c r="AU498" s="155" t="s">
        <v>81</v>
      </c>
      <c r="AV498" s="13" t="s">
        <v>81</v>
      </c>
      <c r="AW498" s="13" t="s">
        <v>29</v>
      </c>
      <c r="AX498" s="13" t="s">
        <v>72</v>
      </c>
      <c r="AY498" s="155" t="s">
        <v>160</v>
      </c>
    </row>
    <row r="499" spans="2:65" s="14" customFormat="1">
      <c r="B499" s="160"/>
      <c r="D499" s="149" t="s">
        <v>171</v>
      </c>
      <c r="E499" s="161" t="s">
        <v>1</v>
      </c>
      <c r="F499" s="162" t="s">
        <v>176</v>
      </c>
      <c r="H499" s="163">
        <v>7.44</v>
      </c>
      <c r="L499" s="160"/>
      <c r="M499" s="164"/>
      <c r="T499" s="165"/>
      <c r="AT499" s="161" t="s">
        <v>171</v>
      </c>
      <c r="AU499" s="161" t="s">
        <v>81</v>
      </c>
      <c r="AV499" s="14" t="s">
        <v>167</v>
      </c>
      <c r="AW499" s="14" t="s">
        <v>29</v>
      </c>
      <c r="AX499" s="14" t="s">
        <v>79</v>
      </c>
      <c r="AY499" s="161" t="s">
        <v>160</v>
      </c>
    </row>
    <row r="500" spans="2:65" s="1" customFormat="1" ht="24.2" customHeight="1">
      <c r="B500" s="132"/>
      <c r="C500" s="133" t="s">
        <v>473</v>
      </c>
      <c r="D500" s="133" t="s">
        <v>162</v>
      </c>
      <c r="E500" s="134" t="s">
        <v>474</v>
      </c>
      <c r="F500" s="135" t="s">
        <v>475</v>
      </c>
      <c r="G500" s="136" t="s">
        <v>165</v>
      </c>
      <c r="H500" s="137">
        <v>7.44</v>
      </c>
      <c r="I500" s="138">
        <v>0</v>
      </c>
      <c r="J500" s="138">
        <f>ROUND(I500*H500,2)</f>
        <v>0</v>
      </c>
      <c r="K500" s="135" t="s">
        <v>166</v>
      </c>
      <c r="L500" s="29"/>
      <c r="M500" s="139" t="s">
        <v>1</v>
      </c>
      <c r="N500" s="140" t="s">
        <v>37</v>
      </c>
      <c r="O500" s="141">
        <v>0.158</v>
      </c>
      <c r="P500" s="141">
        <f>O500*H500</f>
        <v>1.1755200000000001</v>
      </c>
      <c r="Q500" s="141">
        <v>0</v>
      </c>
      <c r="R500" s="141">
        <f>Q500*H500</f>
        <v>0</v>
      </c>
      <c r="S500" s="141">
        <v>0</v>
      </c>
      <c r="T500" s="142">
        <f>S500*H500</f>
        <v>0</v>
      </c>
      <c r="AR500" s="143" t="s">
        <v>167</v>
      </c>
      <c r="AT500" s="143" t="s">
        <v>162</v>
      </c>
      <c r="AU500" s="143" t="s">
        <v>81</v>
      </c>
      <c r="AY500" s="17" t="s">
        <v>160</v>
      </c>
      <c r="BE500" s="144">
        <f>IF(N500="základní",J500,0)</f>
        <v>0</v>
      </c>
      <c r="BF500" s="144">
        <f>IF(N500="snížená",J500,0)</f>
        <v>0</v>
      </c>
      <c r="BG500" s="144">
        <f>IF(N500="zákl. přenesená",J500,0)</f>
        <v>0</v>
      </c>
      <c r="BH500" s="144">
        <f>IF(N500="sníž. přenesená",J500,0)</f>
        <v>0</v>
      </c>
      <c r="BI500" s="144">
        <f>IF(N500="nulová",J500,0)</f>
        <v>0</v>
      </c>
      <c r="BJ500" s="17" t="s">
        <v>79</v>
      </c>
      <c r="BK500" s="144">
        <f>ROUND(I500*H500,2)</f>
        <v>0</v>
      </c>
      <c r="BL500" s="17" t="s">
        <v>167</v>
      </c>
      <c r="BM500" s="143" t="s">
        <v>476</v>
      </c>
    </row>
    <row r="501" spans="2:65" s="1" customFormat="1">
      <c r="B501" s="29"/>
      <c r="D501" s="145" t="s">
        <v>169</v>
      </c>
      <c r="F501" s="146" t="s">
        <v>477</v>
      </c>
      <c r="L501" s="29"/>
      <c r="M501" s="147"/>
      <c r="T501" s="52"/>
      <c r="AT501" s="17" t="s">
        <v>169</v>
      </c>
      <c r="AU501" s="17" t="s">
        <v>81</v>
      </c>
    </row>
    <row r="502" spans="2:65" s="1" customFormat="1" ht="21.75" customHeight="1">
      <c r="B502" s="132"/>
      <c r="C502" s="133" t="s">
        <v>478</v>
      </c>
      <c r="D502" s="133" t="s">
        <v>162</v>
      </c>
      <c r="E502" s="134" t="s">
        <v>479</v>
      </c>
      <c r="F502" s="135" t="s">
        <v>480</v>
      </c>
      <c r="G502" s="136" t="s">
        <v>165</v>
      </c>
      <c r="H502" s="137">
        <v>7.44</v>
      </c>
      <c r="I502" s="138">
        <v>0</v>
      </c>
      <c r="J502" s="138">
        <f>ROUND(I502*H502,2)</f>
        <v>0</v>
      </c>
      <c r="K502" s="135" t="s">
        <v>166</v>
      </c>
      <c r="L502" s="29"/>
      <c r="M502" s="139" t="s">
        <v>1</v>
      </c>
      <c r="N502" s="140" t="s">
        <v>37</v>
      </c>
      <c r="O502" s="141">
        <v>0.08</v>
      </c>
      <c r="P502" s="141">
        <f>O502*H502</f>
        <v>0.59520000000000006</v>
      </c>
      <c r="Q502" s="141">
        <v>3.2000000000000002E-3</v>
      </c>
      <c r="R502" s="141">
        <f>Q502*H502</f>
        <v>2.3808000000000003E-2</v>
      </c>
      <c r="S502" s="141">
        <v>0</v>
      </c>
      <c r="T502" s="142">
        <f>S502*H502</f>
        <v>0</v>
      </c>
      <c r="AR502" s="143" t="s">
        <v>167</v>
      </c>
      <c r="AT502" s="143" t="s">
        <v>162</v>
      </c>
      <c r="AU502" s="143" t="s">
        <v>81</v>
      </c>
      <c r="AY502" s="17" t="s">
        <v>160</v>
      </c>
      <c r="BE502" s="144">
        <f>IF(N502="základní",J502,0)</f>
        <v>0</v>
      </c>
      <c r="BF502" s="144">
        <f>IF(N502="snížená",J502,0)</f>
        <v>0</v>
      </c>
      <c r="BG502" s="144">
        <f>IF(N502="zákl. přenesená",J502,0)</f>
        <v>0</v>
      </c>
      <c r="BH502" s="144">
        <f>IF(N502="sníž. přenesená",J502,0)</f>
        <v>0</v>
      </c>
      <c r="BI502" s="144">
        <f>IF(N502="nulová",J502,0)</f>
        <v>0</v>
      </c>
      <c r="BJ502" s="17" t="s">
        <v>79</v>
      </c>
      <c r="BK502" s="144">
        <f>ROUND(I502*H502,2)</f>
        <v>0</v>
      </c>
      <c r="BL502" s="17" t="s">
        <v>167</v>
      </c>
      <c r="BM502" s="143" t="s">
        <v>481</v>
      </c>
    </row>
    <row r="503" spans="2:65" s="1" customFormat="1">
      <c r="B503" s="29"/>
      <c r="D503" s="145" t="s">
        <v>169</v>
      </c>
      <c r="F503" s="146" t="s">
        <v>482</v>
      </c>
      <c r="L503" s="29"/>
      <c r="M503" s="147"/>
      <c r="T503" s="52"/>
      <c r="AT503" s="17" t="s">
        <v>169</v>
      </c>
      <c r="AU503" s="17" t="s">
        <v>81</v>
      </c>
    </row>
    <row r="504" spans="2:65" s="1" customFormat="1" ht="204.75">
      <c r="B504" s="29"/>
      <c r="D504" s="149" t="s">
        <v>265</v>
      </c>
      <c r="F504" s="172" t="s">
        <v>483</v>
      </c>
      <c r="L504" s="29"/>
      <c r="M504" s="147"/>
      <c r="T504" s="52"/>
      <c r="AT504" s="17" t="s">
        <v>265</v>
      </c>
      <c r="AU504" s="17" t="s">
        <v>81</v>
      </c>
    </row>
    <row r="505" spans="2:65" s="12" customFormat="1" ht="22.5">
      <c r="B505" s="148"/>
      <c r="D505" s="149" t="s">
        <v>171</v>
      </c>
      <c r="E505" s="150" t="s">
        <v>1</v>
      </c>
      <c r="F505" s="151" t="s">
        <v>172</v>
      </c>
      <c r="H505" s="150" t="s">
        <v>1</v>
      </c>
      <c r="L505" s="148"/>
      <c r="M505" s="152"/>
      <c r="T505" s="153"/>
      <c r="AT505" s="150" t="s">
        <v>171</v>
      </c>
      <c r="AU505" s="150" t="s">
        <v>81</v>
      </c>
      <c r="AV505" s="12" t="s">
        <v>79</v>
      </c>
      <c r="AW505" s="12" t="s">
        <v>29</v>
      </c>
      <c r="AX505" s="12" t="s">
        <v>72</v>
      </c>
      <c r="AY505" s="150" t="s">
        <v>160</v>
      </c>
    </row>
    <row r="506" spans="2:65" s="12" customFormat="1">
      <c r="B506" s="148"/>
      <c r="D506" s="149" t="s">
        <v>171</v>
      </c>
      <c r="E506" s="150" t="s">
        <v>1</v>
      </c>
      <c r="F506" s="151" t="s">
        <v>348</v>
      </c>
      <c r="H506" s="150" t="s">
        <v>1</v>
      </c>
      <c r="L506" s="148"/>
      <c r="M506" s="152"/>
      <c r="T506" s="153"/>
      <c r="AT506" s="150" t="s">
        <v>171</v>
      </c>
      <c r="AU506" s="150" t="s">
        <v>81</v>
      </c>
      <c r="AV506" s="12" t="s">
        <v>79</v>
      </c>
      <c r="AW506" s="12" t="s">
        <v>29</v>
      </c>
      <c r="AX506" s="12" t="s">
        <v>72</v>
      </c>
      <c r="AY506" s="150" t="s">
        <v>160</v>
      </c>
    </row>
    <row r="507" spans="2:65" s="12" customFormat="1">
      <c r="B507" s="148"/>
      <c r="D507" s="149" t="s">
        <v>171</v>
      </c>
      <c r="E507" s="150" t="s">
        <v>1</v>
      </c>
      <c r="F507" s="151" t="s">
        <v>173</v>
      </c>
      <c r="H507" s="150" t="s">
        <v>1</v>
      </c>
      <c r="L507" s="148"/>
      <c r="M507" s="152"/>
      <c r="T507" s="153"/>
      <c r="AT507" s="150" t="s">
        <v>171</v>
      </c>
      <c r="AU507" s="150" t="s">
        <v>81</v>
      </c>
      <c r="AV507" s="12" t="s">
        <v>79</v>
      </c>
      <c r="AW507" s="12" t="s">
        <v>29</v>
      </c>
      <c r="AX507" s="12" t="s">
        <v>72</v>
      </c>
      <c r="AY507" s="150" t="s">
        <v>160</v>
      </c>
    </row>
    <row r="508" spans="2:65" s="13" customFormat="1">
      <c r="B508" s="154"/>
      <c r="D508" s="149" t="s">
        <v>171</v>
      </c>
      <c r="E508" s="155" t="s">
        <v>1</v>
      </c>
      <c r="F508" s="156" t="s">
        <v>462</v>
      </c>
      <c r="H508" s="157">
        <v>7.44</v>
      </c>
      <c r="L508" s="154"/>
      <c r="M508" s="158"/>
      <c r="T508" s="159"/>
      <c r="AT508" s="155" t="s">
        <v>171</v>
      </c>
      <c r="AU508" s="155" t="s">
        <v>81</v>
      </c>
      <c r="AV508" s="13" t="s">
        <v>81</v>
      </c>
      <c r="AW508" s="13" t="s">
        <v>29</v>
      </c>
      <c r="AX508" s="13" t="s">
        <v>72</v>
      </c>
      <c r="AY508" s="155" t="s">
        <v>160</v>
      </c>
    </row>
    <row r="509" spans="2:65" s="14" customFormat="1">
      <c r="B509" s="160"/>
      <c r="D509" s="149" t="s">
        <v>171</v>
      </c>
      <c r="E509" s="161" t="s">
        <v>1</v>
      </c>
      <c r="F509" s="162" t="s">
        <v>176</v>
      </c>
      <c r="H509" s="163">
        <v>7.44</v>
      </c>
      <c r="L509" s="160"/>
      <c r="M509" s="164"/>
      <c r="T509" s="165"/>
      <c r="AT509" s="161" t="s">
        <v>171</v>
      </c>
      <c r="AU509" s="161" t="s">
        <v>81</v>
      </c>
      <c r="AV509" s="14" t="s">
        <v>167</v>
      </c>
      <c r="AW509" s="14" t="s">
        <v>29</v>
      </c>
      <c r="AX509" s="14" t="s">
        <v>79</v>
      </c>
      <c r="AY509" s="161" t="s">
        <v>160</v>
      </c>
    </row>
    <row r="510" spans="2:65" s="1" customFormat="1" ht="16.5" customHeight="1">
      <c r="B510" s="132"/>
      <c r="C510" s="133" t="s">
        <v>484</v>
      </c>
      <c r="D510" s="133" t="s">
        <v>162</v>
      </c>
      <c r="E510" s="134" t="s">
        <v>485</v>
      </c>
      <c r="F510" s="135" t="s">
        <v>486</v>
      </c>
      <c r="G510" s="136" t="s">
        <v>335</v>
      </c>
      <c r="H510" s="137">
        <v>0.64300000000000002</v>
      </c>
      <c r="I510" s="138">
        <v>0</v>
      </c>
      <c r="J510" s="138">
        <f>ROUND(I510*H510,2)</f>
        <v>0</v>
      </c>
      <c r="K510" s="135" t="s">
        <v>166</v>
      </c>
      <c r="L510" s="29"/>
      <c r="M510" s="139" t="s">
        <v>1</v>
      </c>
      <c r="N510" s="140" t="s">
        <v>37</v>
      </c>
      <c r="O510" s="141">
        <v>27.83</v>
      </c>
      <c r="P510" s="141">
        <f>O510*H510</f>
        <v>17.894690000000001</v>
      </c>
      <c r="Q510" s="141">
        <v>1.05555</v>
      </c>
      <c r="R510" s="141">
        <f>Q510*H510</f>
        <v>0.67871864999999998</v>
      </c>
      <c r="S510" s="141">
        <v>0</v>
      </c>
      <c r="T510" s="142">
        <f>S510*H510</f>
        <v>0</v>
      </c>
      <c r="AR510" s="143" t="s">
        <v>167</v>
      </c>
      <c r="AT510" s="143" t="s">
        <v>162</v>
      </c>
      <c r="AU510" s="143" t="s">
        <v>81</v>
      </c>
      <c r="AY510" s="17" t="s">
        <v>160</v>
      </c>
      <c r="BE510" s="144">
        <f>IF(N510="základní",J510,0)</f>
        <v>0</v>
      </c>
      <c r="BF510" s="144">
        <f>IF(N510="snížená",J510,0)</f>
        <v>0</v>
      </c>
      <c r="BG510" s="144">
        <f>IF(N510="zákl. přenesená",J510,0)</f>
        <v>0</v>
      </c>
      <c r="BH510" s="144">
        <f>IF(N510="sníž. přenesená",J510,0)</f>
        <v>0</v>
      </c>
      <c r="BI510" s="144">
        <f>IF(N510="nulová",J510,0)</f>
        <v>0</v>
      </c>
      <c r="BJ510" s="17" t="s">
        <v>79</v>
      </c>
      <c r="BK510" s="144">
        <f>ROUND(I510*H510,2)</f>
        <v>0</v>
      </c>
      <c r="BL510" s="17" t="s">
        <v>167</v>
      </c>
      <c r="BM510" s="143" t="s">
        <v>487</v>
      </c>
    </row>
    <row r="511" spans="2:65" s="1" customFormat="1">
      <c r="B511" s="29"/>
      <c r="D511" s="145" t="s">
        <v>169</v>
      </c>
      <c r="F511" s="146" t="s">
        <v>488</v>
      </c>
      <c r="L511" s="29"/>
      <c r="M511" s="147"/>
      <c r="T511" s="52"/>
      <c r="AT511" s="17" t="s">
        <v>169</v>
      </c>
      <c r="AU511" s="17" t="s">
        <v>81</v>
      </c>
    </row>
    <row r="512" spans="2:65" s="12" customFormat="1" ht="22.5">
      <c r="B512" s="148"/>
      <c r="D512" s="149" t="s">
        <v>171</v>
      </c>
      <c r="E512" s="150" t="s">
        <v>1</v>
      </c>
      <c r="F512" s="151" t="s">
        <v>172</v>
      </c>
      <c r="H512" s="150" t="s">
        <v>1</v>
      </c>
      <c r="L512" s="148"/>
      <c r="M512" s="152"/>
      <c r="T512" s="153"/>
      <c r="AT512" s="150" t="s">
        <v>171</v>
      </c>
      <c r="AU512" s="150" t="s">
        <v>81</v>
      </c>
      <c r="AV512" s="12" t="s">
        <v>79</v>
      </c>
      <c r="AW512" s="12" t="s">
        <v>29</v>
      </c>
      <c r="AX512" s="12" t="s">
        <v>72</v>
      </c>
      <c r="AY512" s="150" t="s">
        <v>160</v>
      </c>
    </row>
    <row r="513" spans="2:65" s="12" customFormat="1">
      <c r="B513" s="148"/>
      <c r="D513" s="149" t="s">
        <v>171</v>
      </c>
      <c r="E513" s="150" t="s">
        <v>1</v>
      </c>
      <c r="F513" s="151" t="s">
        <v>348</v>
      </c>
      <c r="H513" s="150" t="s">
        <v>1</v>
      </c>
      <c r="L513" s="148"/>
      <c r="M513" s="152"/>
      <c r="T513" s="153"/>
      <c r="AT513" s="150" t="s">
        <v>171</v>
      </c>
      <c r="AU513" s="150" t="s">
        <v>81</v>
      </c>
      <c r="AV513" s="12" t="s">
        <v>79</v>
      </c>
      <c r="AW513" s="12" t="s">
        <v>29</v>
      </c>
      <c r="AX513" s="12" t="s">
        <v>72</v>
      </c>
      <c r="AY513" s="150" t="s">
        <v>160</v>
      </c>
    </row>
    <row r="514" spans="2:65" s="12" customFormat="1">
      <c r="B514" s="148"/>
      <c r="D514" s="149" t="s">
        <v>171</v>
      </c>
      <c r="E514" s="150" t="s">
        <v>1</v>
      </c>
      <c r="F514" s="151" t="s">
        <v>173</v>
      </c>
      <c r="H514" s="150" t="s">
        <v>1</v>
      </c>
      <c r="L514" s="148"/>
      <c r="M514" s="152"/>
      <c r="T514" s="153"/>
      <c r="AT514" s="150" t="s">
        <v>171</v>
      </c>
      <c r="AU514" s="150" t="s">
        <v>81</v>
      </c>
      <c r="AV514" s="12" t="s">
        <v>79</v>
      </c>
      <c r="AW514" s="12" t="s">
        <v>29</v>
      </c>
      <c r="AX514" s="12" t="s">
        <v>72</v>
      </c>
      <c r="AY514" s="150" t="s">
        <v>160</v>
      </c>
    </row>
    <row r="515" spans="2:65" s="13" customFormat="1">
      <c r="B515" s="154"/>
      <c r="D515" s="149" t="s">
        <v>171</v>
      </c>
      <c r="E515" s="155" t="s">
        <v>1</v>
      </c>
      <c r="F515" s="156" t="s">
        <v>489</v>
      </c>
      <c r="H515" s="157">
        <v>0.64300000000000002</v>
      </c>
      <c r="L515" s="154"/>
      <c r="M515" s="158"/>
      <c r="T515" s="159"/>
      <c r="AT515" s="155" t="s">
        <v>171</v>
      </c>
      <c r="AU515" s="155" t="s">
        <v>81</v>
      </c>
      <c r="AV515" s="13" t="s">
        <v>81</v>
      </c>
      <c r="AW515" s="13" t="s">
        <v>29</v>
      </c>
      <c r="AX515" s="13" t="s">
        <v>72</v>
      </c>
      <c r="AY515" s="155" t="s">
        <v>160</v>
      </c>
    </row>
    <row r="516" spans="2:65" s="14" customFormat="1">
      <c r="B516" s="160"/>
      <c r="D516" s="149" t="s">
        <v>171</v>
      </c>
      <c r="E516" s="161" t="s">
        <v>1</v>
      </c>
      <c r="F516" s="162" t="s">
        <v>176</v>
      </c>
      <c r="H516" s="163">
        <v>0.64300000000000002</v>
      </c>
      <c r="L516" s="160"/>
      <c r="M516" s="164"/>
      <c r="T516" s="165"/>
      <c r="AT516" s="161" t="s">
        <v>171</v>
      </c>
      <c r="AU516" s="161" t="s">
        <v>81</v>
      </c>
      <c r="AV516" s="14" t="s">
        <v>167</v>
      </c>
      <c r="AW516" s="14" t="s">
        <v>29</v>
      </c>
      <c r="AX516" s="14" t="s">
        <v>79</v>
      </c>
      <c r="AY516" s="161" t="s">
        <v>160</v>
      </c>
    </row>
    <row r="517" spans="2:65" s="1" customFormat="1" ht="24.2" customHeight="1">
      <c r="B517" s="132"/>
      <c r="C517" s="133" t="s">
        <v>490</v>
      </c>
      <c r="D517" s="133" t="s">
        <v>162</v>
      </c>
      <c r="E517" s="134" t="s">
        <v>491</v>
      </c>
      <c r="F517" s="135" t="s">
        <v>492</v>
      </c>
      <c r="G517" s="136" t="s">
        <v>179</v>
      </c>
      <c r="H517" s="137">
        <v>1.0840000000000001</v>
      </c>
      <c r="I517" s="138">
        <v>0</v>
      </c>
      <c r="J517" s="138">
        <f>ROUND(I517*H517,2)</f>
        <v>0</v>
      </c>
      <c r="K517" s="135" t="s">
        <v>166</v>
      </c>
      <c r="L517" s="29"/>
      <c r="M517" s="139" t="s">
        <v>1</v>
      </c>
      <c r="N517" s="140" t="s">
        <v>37</v>
      </c>
      <c r="O517" s="141">
        <v>1.4650000000000001</v>
      </c>
      <c r="P517" s="141">
        <f>O517*H517</f>
        <v>1.5880600000000002</v>
      </c>
      <c r="Q517" s="141">
        <v>0</v>
      </c>
      <c r="R517" s="141">
        <f>Q517*H517</f>
        <v>0</v>
      </c>
      <c r="S517" s="141">
        <v>0</v>
      </c>
      <c r="T517" s="142">
        <f>S517*H517</f>
        <v>0</v>
      </c>
      <c r="AR517" s="143" t="s">
        <v>167</v>
      </c>
      <c r="AT517" s="143" t="s">
        <v>162</v>
      </c>
      <c r="AU517" s="143" t="s">
        <v>81</v>
      </c>
      <c r="AY517" s="17" t="s">
        <v>160</v>
      </c>
      <c r="BE517" s="144">
        <f>IF(N517="základní",J517,0)</f>
        <v>0</v>
      </c>
      <c r="BF517" s="144">
        <f>IF(N517="snížená",J517,0)</f>
        <v>0</v>
      </c>
      <c r="BG517" s="144">
        <f>IF(N517="zákl. přenesená",J517,0)</f>
        <v>0</v>
      </c>
      <c r="BH517" s="144">
        <f>IF(N517="sníž. přenesená",J517,0)</f>
        <v>0</v>
      </c>
      <c r="BI517" s="144">
        <f>IF(N517="nulová",J517,0)</f>
        <v>0</v>
      </c>
      <c r="BJ517" s="17" t="s">
        <v>79</v>
      </c>
      <c r="BK517" s="144">
        <f>ROUND(I517*H517,2)</f>
        <v>0</v>
      </c>
      <c r="BL517" s="17" t="s">
        <v>167</v>
      </c>
      <c r="BM517" s="143" t="s">
        <v>493</v>
      </c>
    </row>
    <row r="518" spans="2:65" s="1" customFormat="1">
      <c r="B518" s="29"/>
      <c r="D518" s="145" t="s">
        <v>169</v>
      </c>
      <c r="F518" s="146" t="s">
        <v>494</v>
      </c>
      <c r="L518" s="29"/>
      <c r="M518" s="147"/>
      <c r="T518" s="52"/>
      <c r="AT518" s="17" t="s">
        <v>169</v>
      </c>
      <c r="AU518" s="17" t="s">
        <v>81</v>
      </c>
    </row>
    <row r="519" spans="2:65" s="12" customFormat="1" ht="22.5">
      <c r="B519" s="148"/>
      <c r="D519" s="149" t="s">
        <v>171</v>
      </c>
      <c r="E519" s="150" t="s">
        <v>1</v>
      </c>
      <c r="F519" s="151" t="s">
        <v>172</v>
      </c>
      <c r="H519" s="150" t="s">
        <v>1</v>
      </c>
      <c r="L519" s="148"/>
      <c r="M519" s="152"/>
      <c r="T519" s="153"/>
      <c r="AT519" s="150" t="s">
        <v>171</v>
      </c>
      <c r="AU519" s="150" t="s">
        <v>81</v>
      </c>
      <c r="AV519" s="12" t="s">
        <v>79</v>
      </c>
      <c r="AW519" s="12" t="s">
        <v>29</v>
      </c>
      <c r="AX519" s="12" t="s">
        <v>72</v>
      </c>
      <c r="AY519" s="150" t="s">
        <v>160</v>
      </c>
    </row>
    <row r="520" spans="2:65" s="12" customFormat="1">
      <c r="B520" s="148"/>
      <c r="D520" s="149" t="s">
        <v>171</v>
      </c>
      <c r="E520" s="150" t="s">
        <v>1</v>
      </c>
      <c r="F520" s="151" t="s">
        <v>348</v>
      </c>
      <c r="H520" s="150" t="s">
        <v>1</v>
      </c>
      <c r="L520" s="148"/>
      <c r="M520" s="152"/>
      <c r="T520" s="153"/>
      <c r="AT520" s="150" t="s">
        <v>171</v>
      </c>
      <c r="AU520" s="150" t="s">
        <v>81</v>
      </c>
      <c r="AV520" s="12" t="s">
        <v>79</v>
      </c>
      <c r="AW520" s="12" t="s">
        <v>29</v>
      </c>
      <c r="AX520" s="12" t="s">
        <v>72</v>
      </c>
      <c r="AY520" s="150" t="s">
        <v>160</v>
      </c>
    </row>
    <row r="521" spans="2:65" s="12" customFormat="1">
      <c r="B521" s="148"/>
      <c r="D521" s="149" t="s">
        <v>171</v>
      </c>
      <c r="E521" s="150" t="s">
        <v>1</v>
      </c>
      <c r="F521" s="151" t="s">
        <v>173</v>
      </c>
      <c r="H521" s="150" t="s">
        <v>1</v>
      </c>
      <c r="L521" s="148"/>
      <c r="M521" s="152"/>
      <c r="T521" s="153"/>
      <c r="AT521" s="150" t="s">
        <v>171</v>
      </c>
      <c r="AU521" s="150" t="s">
        <v>81</v>
      </c>
      <c r="AV521" s="12" t="s">
        <v>79</v>
      </c>
      <c r="AW521" s="12" t="s">
        <v>29</v>
      </c>
      <c r="AX521" s="12" t="s">
        <v>72</v>
      </c>
      <c r="AY521" s="150" t="s">
        <v>160</v>
      </c>
    </row>
    <row r="522" spans="2:65" s="13" customFormat="1">
      <c r="B522" s="154"/>
      <c r="D522" s="149" t="s">
        <v>171</v>
      </c>
      <c r="E522" s="155" t="s">
        <v>1</v>
      </c>
      <c r="F522" s="156" t="s">
        <v>495</v>
      </c>
      <c r="H522" s="157">
        <v>1.0840000000000001</v>
      </c>
      <c r="L522" s="154"/>
      <c r="M522" s="158"/>
      <c r="T522" s="159"/>
      <c r="AT522" s="155" t="s">
        <v>171</v>
      </c>
      <c r="AU522" s="155" t="s">
        <v>81</v>
      </c>
      <c r="AV522" s="13" t="s">
        <v>81</v>
      </c>
      <c r="AW522" s="13" t="s">
        <v>29</v>
      </c>
      <c r="AX522" s="13" t="s">
        <v>72</v>
      </c>
      <c r="AY522" s="155" t="s">
        <v>160</v>
      </c>
    </row>
    <row r="523" spans="2:65" s="14" customFormat="1">
      <c r="B523" s="160"/>
      <c r="D523" s="149" t="s">
        <v>171</v>
      </c>
      <c r="E523" s="161" t="s">
        <v>1</v>
      </c>
      <c r="F523" s="162" t="s">
        <v>176</v>
      </c>
      <c r="H523" s="163">
        <v>1.0840000000000001</v>
      </c>
      <c r="L523" s="160"/>
      <c r="M523" s="164"/>
      <c r="T523" s="165"/>
      <c r="AT523" s="161" t="s">
        <v>171</v>
      </c>
      <c r="AU523" s="161" t="s">
        <v>81</v>
      </c>
      <c r="AV523" s="14" t="s">
        <v>167</v>
      </c>
      <c r="AW523" s="14" t="s">
        <v>29</v>
      </c>
      <c r="AX523" s="14" t="s">
        <v>79</v>
      </c>
      <c r="AY523" s="161" t="s">
        <v>160</v>
      </c>
    </row>
    <row r="524" spans="2:65" s="11" customFormat="1" ht="22.9" customHeight="1">
      <c r="B524" s="121"/>
      <c r="D524" s="122" t="s">
        <v>71</v>
      </c>
      <c r="E524" s="130" t="s">
        <v>221</v>
      </c>
      <c r="F524" s="130" t="s">
        <v>496</v>
      </c>
      <c r="J524" s="131">
        <f>BK524</f>
        <v>0</v>
      </c>
      <c r="L524" s="121"/>
      <c r="M524" s="125"/>
      <c r="P524" s="126">
        <f>P525+P538+P550</f>
        <v>191.82458700000001</v>
      </c>
      <c r="R524" s="126">
        <f>R525+R538+R550</f>
        <v>6.4380000000000001E-3</v>
      </c>
      <c r="T524" s="127">
        <f>T525+T538+T550</f>
        <v>4.8</v>
      </c>
      <c r="AR524" s="122" t="s">
        <v>79</v>
      </c>
      <c r="AT524" s="128" t="s">
        <v>71</v>
      </c>
      <c r="AU524" s="128" t="s">
        <v>79</v>
      </c>
      <c r="AY524" s="122" t="s">
        <v>160</v>
      </c>
      <c r="BK524" s="129">
        <f>BK525+BK538+BK550</f>
        <v>0</v>
      </c>
    </row>
    <row r="525" spans="2:65" s="11" customFormat="1" ht="20.85" customHeight="1">
      <c r="B525" s="121"/>
      <c r="D525" s="122" t="s">
        <v>71</v>
      </c>
      <c r="E525" s="130" t="s">
        <v>497</v>
      </c>
      <c r="F525" s="130" t="s">
        <v>498</v>
      </c>
      <c r="J525" s="131">
        <f>BK525</f>
        <v>0</v>
      </c>
      <c r="L525" s="121"/>
      <c r="M525" s="125"/>
      <c r="P525" s="126">
        <f>SUM(P526:P537)</f>
        <v>4.6718999999999999</v>
      </c>
      <c r="R525" s="126">
        <f>SUM(R526:R537)</f>
        <v>0</v>
      </c>
      <c r="T525" s="127">
        <f>SUM(T526:T537)</f>
        <v>0</v>
      </c>
      <c r="AR525" s="122" t="s">
        <v>79</v>
      </c>
      <c r="AT525" s="128" t="s">
        <v>71</v>
      </c>
      <c r="AU525" s="128" t="s">
        <v>81</v>
      </c>
      <c r="AY525" s="122" t="s">
        <v>160</v>
      </c>
      <c r="BK525" s="129">
        <f>SUM(BK526:BK537)</f>
        <v>0</v>
      </c>
    </row>
    <row r="526" spans="2:65" s="1" customFormat="1" ht="33" customHeight="1">
      <c r="B526" s="132"/>
      <c r="C526" s="133" t="s">
        <v>499</v>
      </c>
      <c r="D526" s="133" t="s">
        <v>162</v>
      </c>
      <c r="E526" s="134" t="s">
        <v>500</v>
      </c>
      <c r="F526" s="135" t="s">
        <v>501</v>
      </c>
      <c r="G526" s="136" t="s">
        <v>165</v>
      </c>
      <c r="H526" s="137">
        <v>26.1</v>
      </c>
      <c r="I526" s="138">
        <v>0</v>
      </c>
      <c r="J526" s="138">
        <f>ROUND(I526*H526,2)</f>
        <v>0</v>
      </c>
      <c r="K526" s="135" t="s">
        <v>166</v>
      </c>
      <c r="L526" s="29"/>
      <c r="M526" s="139" t="s">
        <v>1</v>
      </c>
      <c r="N526" s="140" t="s">
        <v>37</v>
      </c>
      <c r="O526" s="141">
        <v>0.11</v>
      </c>
      <c r="P526" s="141">
        <f>O526*H526</f>
        <v>2.871</v>
      </c>
      <c r="Q526" s="141">
        <v>0</v>
      </c>
      <c r="R526" s="141">
        <f>Q526*H526</f>
        <v>0</v>
      </c>
      <c r="S526" s="141">
        <v>0</v>
      </c>
      <c r="T526" s="142">
        <f>S526*H526</f>
        <v>0</v>
      </c>
      <c r="AR526" s="143" t="s">
        <v>167</v>
      </c>
      <c r="AT526" s="143" t="s">
        <v>162</v>
      </c>
      <c r="AU526" s="143" t="s">
        <v>184</v>
      </c>
      <c r="AY526" s="17" t="s">
        <v>160</v>
      </c>
      <c r="BE526" s="144">
        <f>IF(N526="základní",J526,0)</f>
        <v>0</v>
      </c>
      <c r="BF526" s="144">
        <f>IF(N526="snížená",J526,0)</f>
        <v>0</v>
      </c>
      <c r="BG526" s="144">
        <f>IF(N526="zákl. přenesená",J526,0)</f>
        <v>0</v>
      </c>
      <c r="BH526" s="144">
        <f>IF(N526="sníž. přenesená",J526,0)</f>
        <v>0</v>
      </c>
      <c r="BI526" s="144">
        <f>IF(N526="nulová",J526,0)</f>
        <v>0</v>
      </c>
      <c r="BJ526" s="17" t="s">
        <v>79</v>
      </c>
      <c r="BK526" s="144">
        <f>ROUND(I526*H526,2)</f>
        <v>0</v>
      </c>
      <c r="BL526" s="17" t="s">
        <v>167</v>
      </c>
      <c r="BM526" s="143" t="s">
        <v>502</v>
      </c>
    </row>
    <row r="527" spans="2:65" s="1" customFormat="1">
      <c r="B527" s="29"/>
      <c r="D527" s="145" t="s">
        <v>169</v>
      </c>
      <c r="F527" s="146" t="s">
        <v>503</v>
      </c>
      <c r="L527" s="29"/>
      <c r="M527" s="147"/>
      <c r="T527" s="52"/>
      <c r="AT527" s="17" t="s">
        <v>169</v>
      </c>
      <c r="AU527" s="17" t="s">
        <v>184</v>
      </c>
    </row>
    <row r="528" spans="2:65" s="12" customFormat="1" ht="22.5">
      <c r="B528" s="148"/>
      <c r="D528" s="149" t="s">
        <v>171</v>
      </c>
      <c r="E528" s="150" t="s">
        <v>1</v>
      </c>
      <c r="F528" s="151" t="s">
        <v>172</v>
      </c>
      <c r="H528" s="150" t="s">
        <v>1</v>
      </c>
      <c r="L528" s="148"/>
      <c r="M528" s="152"/>
      <c r="T528" s="153"/>
      <c r="AT528" s="150" t="s">
        <v>171</v>
      </c>
      <c r="AU528" s="150" t="s">
        <v>184</v>
      </c>
      <c r="AV528" s="12" t="s">
        <v>79</v>
      </c>
      <c r="AW528" s="12" t="s">
        <v>29</v>
      </c>
      <c r="AX528" s="12" t="s">
        <v>72</v>
      </c>
      <c r="AY528" s="150" t="s">
        <v>160</v>
      </c>
    </row>
    <row r="529" spans="2:65" s="12" customFormat="1">
      <c r="B529" s="148"/>
      <c r="D529" s="149" t="s">
        <v>171</v>
      </c>
      <c r="E529" s="150" t="s">
        <v>1</v>
      </c>
      <c r="F529" s="151" t="s">
        <v>173</v>
      </c>
      <c r="H529" s="150" t="s">
        <v>1</v>
      </c>
      <c r="L529" s="148"/>
      <c r="M529" s="152"/>
      <c r="T529" s="153"/>
      <c r="AT529" s="150" t="s">
        <v>171</v>
      </c>
      <c r="AU529" s="150" t="s">
        <v>184</v>
      </c>
      <c r="AV529" s="12" t="s">
        <v>79</v>
      </c>
      <c r="AW529" s="12" t="s">
        <v>29</v>
      </c>
      <c r="AX529" s="12" t="s">
        <v>72</v>
      </c>
      <c r="AY529" s="150" t="s">
        <v>160</v>
      </c>
    </row>
    <row r="530" spans="2:65" s="12" customFormat="1">
      <c r="B530" s="148"/>
      <c r="D530" s="149" t="s">
        <v>171</v>
      </c>
      <c r="E530" s="150" t="s">
        <v>1</v>
      </c>
      <c r="F530" s="151" t="s">
        <v>504</v>
      </c>
      <c r="H530" s="150" t="s">
        <v>1</v>
      </c>
      <c r="L530" s="148"/>
      <c r="M530" s="152"/>
      <c r="T530" s="153"/>
      <c r="AT530" s="150" t="s">
        <v>171</v>
      </c>
      <c r="AU530" s="150" t="s">
        <v>184</v>
      </c>
      <c r="AV530" s="12" t="s">
        <v>79</v>
      </c>
      <c r="AW530" s="12" t="s">
        <v>29</v>
      </c>
      <c r="AX530" s="12" t="s">
        <v>72</v>
      </c>
      <c r="AY530" s="150" t="s">
        <v>160</v>
      </c>
    </row>
    <row r="531" spans="2:65" s="13" customFormat="1" ht="22.5">
      <c r="B531" s="154"/>
      <c r="D531" s="149" t="s">
        <v>171</v>
      </c>
      <c r="E531" s="155" t="s">
        <v>1</v>
      </c>
      <c r="F531" s="156" t="s">
        <v>505</v>
      </c>
      <c r="H531" s="157">
        <v>26.1</v>
      </c>
      <c r="L531" s="154"/>
      <c r="M531" s="158"/>
      <c r="T531" s="159"/>
      <c r="AT531" s="155" t="s">
        <v>171</v>
      </c>
      <c r="AU531" s="155" t="s">
        <v>184</v>
      </c>
      <c r="AV531" s="13" t="s">
        <v>81</v>
      </c>
      <c r="AW531" s="13" t="s">
        <v>29</v>
      </c>
      <c r="AX531" s="13" t="s">
        <v>72</v>
      </c>
      <c r="AY531" s="155" t="s">
        <v>160</v>
      </c>
    </row>
    <row r="532" spans="2:65" s="14" customFormat="1">
      <c r="B532" s="160"/>
      <c r="D532" s="149" t="s">
        <v>171</v>
      </c>
      <c r="E532" s="161" t="s">
        <v>1</v>
      </c>
      <c r="F532" s="162" t="s">
        <v>176</v>
      </c>
      <c r="H532" s="163">
        <v>26.1</v>
      </c>
      <c r="L532" s="160"/>
      <c r="M532" s="164"/>
      <c r="T532" s="165"/>
      <c r="AT532" s="161" t="s">
        <v>171</v>
      </c>
      <c r="AU532" s="161" t="s">
        <v>184</v>
      </c>
      <c r="AV532" s="14" t="s">
        <v>167</v>
      </c>
      <c r="AW532" s="14" t="s">
        <v>29</v>
      </c>
      <c r="AX532" s="14" t="s">
        <v>79</v>
      </c>
      <c r="AY532" s="161" t="s">
        <v>160</v>
      </c>
    </row>
    <row r="533" spans="2:65" s="1" customFormat="1" ht="37.9" customHeight="1">
      <c r="B533" s="132"/>
      <c r="C533" s="133" t="s">
        <v>506</v>
      </c>
      <c r="D533" s="133" t="s">
        <v>162</v>
      </c>
      <c r="E533" s="134" t="s">
        <v>507</v>
      </c>
      <c r="F533" s="135" t="s">
        <v>508</v>
      </c>
      <c r="G533" s="136" t="s">
        <v>165</v>
      </c>
      <c r="H533" s="137">
        <v>26.1</v>
      </c>
      <c r="I533" s="138">
        <v>0</v>
      </c>
      <c r="J533" s="138">
        <f>ROUND(I533*H533,2)</f>
        <v>0</v>
      </c>
      <c r="K533" s="135" t="s">
        <v>1</v>
      </c>
      <c r="L533" s="29"/>
      <c r="M533" s="139" t="s">
        <v>1</v>
      </c>
      <c r="N533" s="140" t="s">
        <v>37</v>
      </c>
      <c r="O533" s="141">
        <v>0</v>
      </c>
      <c r="P533" s="141">
        <f>O533*H533</f>
        <v>0</v>
      </c>
      <c r="Q533" s="141">
        <v>0</v>
      </c>
      <c r="R533" s="141">
        <f>Q533*H533</f>
        <v>0</v>
      </c>
      <c r="S533" s="141">
        <v>0</v>
      </c>
      <c r="T533" s="142">
        <f>S533*H533</f>
        <v>0</v>
      </c>
      <c r="AR533" s="143" t="s">
        <v>167</v>
      </c>
      <c r="AT533" s="143" t="s">
        <v>162</v>
      </c>
      <c r="AU533" s="143" t="s">
        <v>184</v>
      </c>
      <c r="AY533" s="17" t="s">
        <v>160</v>
      </c>
      <c r="BE533" s="144">
        <f>IF(N533="základní",J533,0)</f>
        <v>0</v>
      </c>
      <c r="BF533" s="144">
        <f>IF(N533="snížená",J533,0)</f>
        <v>0</v>
      </c>
      <c r="BG533" s="144">
        <f>IF(N533="zákl. přenesená",J533,0)</f>
        <v>0</v>
      </c>
      <c r="BH533" s="144">
        <f>IF(N533="sníž. přenesená",J533,0)</f>
        <v>0</v>
      </c>
      <c r="BI533" s="144">
        <f>IF(N533="nulová",J533,0)</f>
        <v>0</v>
      </c>
      <c r="BJ533" s="17" t="s">
        <v>79</v>
      </c>
      <c r="BK533" s="144">
        <f>ROUND(I533*H533,2)</f>
        <v>0</v>
      </c>
      <c r="BL533" s="17" t="s">
        <v>167</v>
      </c>
      <c r="BM533" s="143" t="s">
        <v>509</v>
      </c>
    </row>
    <row r="534" spans="2:65" s="13" customFormat="1">
      <c r="B534" s="154"/>
      <c r="D534" s="149" t="s">
        <v>171</v>
      </c>
      <c r="E534" s="155" t="s">
        <v>1</v>
      </c>
      <c r="F534" s="156" t="s">
        <v>510</v>
      </c>
      <c r="H534" s="157">
        <v>26.1</v>
      </c>
      <c r="L534" s="154"/>
      <c r="M534" s="158"/>
      <c r="T534" s="159"/>
      <c r="AT534" s="155" t="s">
        <v>171</v>
      </c>
      <c r="AU534" s="155" t="s">
        <v>184</v>
      </c>
      <c r="AV534" s="13" t="s">
        <v>81</v>
      </c>
      <c r="AW534" s="13" t="s">
        <v>29</v>
      </c>
      <c r="AX534" s="13" t="s">
        <v>72</v>
      </c>
      <c r="AY534" s="155" t="s">
        <v>160</v>
      </c>
    </row>
    <row r="535" spans="2:65" s="14" customFormat="1">
      <c r="B535" s="160"/>
      <c r="D535" s="149" t="s">
        <v>171</v>
      </c>
      <c r="E535" s="161" t="s">
        <v>1</v>
      </c>
      <c r="F535" s="162" t="s">
        <v>176</v>
      </c>
      <c r="H535" s="163">
        <v>26.1</v>
      </c>
      <c r="L535" s="160"/>
      <c r="M535" s="164"/>
      <c r="T535" s="165"/>
      <c r="AT535" s="161" t="s">
        <v>171</v>
      </c>
      <c r="AU535" s="161" t="s">
        <v>184</v>
      </c>
      <c r="AV535" s="14" t="s">
        <v>167</v>
      </c>
      <c r="AW535" s="14" t="s">
        <v>29</v>
      </c>
      <c r="AX535" s="14" t="s">
        <v>79</v>
      </c>
      <c r="AY535" s="161" t="s">
        <v>160</v>
      </c>
    </row>
    <row r="536" spans="2:65" s="1" customFormat="1" ht="33" customHeight="1">
      <c r="B536" s="132"/>
      <c r="C536" s="133" t="s">
        <v>511</v>
      </c>
      <c r="D536" s="133" t="s">
        <v>162</v>
      </c>
      <c r="E536" s="134" t="s">
        <v>512</v>
      </c>
      <c r="F536" s="135" t="s">
        <v>513</v>
      </c>
      <c r="G536" s="136" t="s">
        <v>165</v>
      </c>
      <c r="H536" s="137">
        <v>26.1</v>
      </c>
      <c r="I536" s="138">
        <v>0</v>
      </c>
      <c r="J536" s="138">
        <f>ROUND(I536*H536,2)</f>
        <v>0</v>
      </c>
      <c r="K536" s="135" t="s">
        <v>166</v>
      </c>
      <c r="L536" s="29"/>
      <c r="M536" s="139" t="s">
        <v>1</v>
      </c>
      <c r="N536" s="140" t="s">
        <v>37</v>
      </c>
      <c r="O536" s="141">
        <v>6.9000000000000006E-2</v>
      </c>
      <c r="P536" s="141">
        <f>O536*H536</f>
        <v>1.8009000000000002</v>
      </c>
      <c r="Q536" s="141">
        <v>0</v>
      </c>
      <c r="R536" s="141">
        <f>Q536*H536</f>
        <v>0</v>
      </c>
      <c r="S536" s="141">
        <v>0</v>
      </c>
      <c r="T536" s="142">
        <f>S536*H536</f>
        <v>0</v>
      </c>
      <c r="AR536" s="143" t="s">
        <v>167</v>
      </c>
      <c r="AT536" s="143" t="s">
        <v>162</v>
      </c>
      <c r="AU536" s="143" t="s">
        <v>184</v>
      </c>
      <c r="AY536" s="17" t="s">
        <v>160</v>
      </c>
      <c r="BE536" s="144">
        <f>IF(N536="základní",J536,0)</f>
        <v>0</v>
      </c>
      <c r="BF536" s="144">
        <f>IF(N536="snížená",J536,0)</f>
        <v>0</v>
      </c>
      <c r="BG536" s="144">
        <f>IF(N536="zákl. přenesená",J536,0)</f>
        <v>0</v>
      </c>
      <c r="BH536" s="144">
        <f>IF(N536="sníž. přenesená",J536,0)</f>
        <v>0</v>
      </c>
      <c r="BI536" s="144">
        <f>IF(N536="nulová",J536,0)</f>
        <v>0</v>
      </c>
      <c r="BJ536" s="17" t="s">
        <v>79</v>
      </c>
      <c r="BK536" s="144">
        <f>ROUND(I536*H536,2)</f>
        <v>0</v>
      </c>
      <c r="BL536" s="17" t="s">
        <v>167</v>
      </c>
      <c r="BM536" s="143" t="s">
        <v>514</v>
      </c>
    </row>
    <row r="537" spans="2:65" s="1" customFormat="1">
      <c r="B537" s="29"/>
      <c r="D537" s="145" t="s">
        <v>169</v>
      </c>
      <c r="F537" s="146" t="s">
        <v>515</v>
      </c>
      <c r="L537" s="29"/>
      <c r="M537" s="147"/>
      <c r="T537" s="52"/>
      <c r="AT537" s="17" t="s">
        <v>169</v>
      </c>
      <c r="AU537" s="17" t="s">
        <v>184</v>
      </c>
    </row>
    <row r="538" spans="2:65" s="11" customFormat="1" ht="20.85" customHeight="1">
      <c r="B538" s="121"/>
      <c r="D538" s="122" t="s">
        <v>71</v>
      </c>
      <c r="E538" s="130" t="s">
        <v>516</v>
      </c>
      <c r="F538" s="130" t="s">
        <v>517</v>
      </c>
      <c r="J538" s="131">
        <f>BK538</f>
        <v>0</v>
      </c>
      <c r="L538" s="121"/>
      <c r="M538" s="125"/>
      <c r="P538" s="126">
        <f>SUM(P539:P549)</f>
        <v>122.0112</v>
      </c>
      <c r="R538" s="126">
        <f>SUM(R539:R549)</f>
        <v>6.4380000000000001E-3</v>
      </c>
      <c r="T538" s="127">
        <f>SUM(T539:T549)</f>
        <v>4.8</v>
      </c>
      <c r="AR538" s="122" t="s">
        <v>79</v>
      </c>
      <c r="AT538" s="128" t="s">
        <v>71</v>
      </c>
      <c r="AU538" s="128" t="s">
        <v>81</v>
      </c>
      <c r="AY538" s="122" t="s">
        <v>160</v>
      </c>
      <c r="BK538" s="129">
        <f>SUM(BK539:BK549)</f>
        <v>0</v>
      </c>
    </row>
    <row r="539" spans="2:65" s="1" customFormat="1" ht="24.2" customHeight="1">
      <c r="B539" s="132"/>
      <c r="C539" s="133" t="s">
        <v>518</v>
      </c>
      <c r="D539" s="133" t="s">
        <v>162</v>
      </c>
      <c r="E539" s="134" t="s">
        <v>519</v>
      </c>
      <c r="F539" s="135" t="s">
        <v>520</v>
      </c>
      <c r="G539" s="136" t="s">
        <v>335</v>
      </c>
      <c r="H539" s="137">
        <v>4.8</v>
      </c>
      <c r="I539" s="138">
        <v>0</v>
      </c>
      <c r="J539" s="138">
        <f>ROUND(I539*H539,2)</f>
        <v>0</v>
      </c>
      <c r="K539" s="135" t="s">
        <v>1</v>
      </c>
      <c r="L539" s="29"/>
      <c r="M539" s="139" t="s">
        <v>1</v>
      </c>
      <c r="N539" s="140" t="s">
        <v>37</v>
      </c>
      <c r="O539" s="141">
        <v>0</v>
      </c>
      <c r="P539" s="141">
        <f>O539*H539</f>
        <v>0</v>
      </c>
      <c r="Q539" s="141">
        <v>0</v>
      </c>
      <c r="R539" s="141">
        <f>Q539*H539</f>
        <v>0</v>
      </c>
      <c r="S539" s="141">
        <v>1</v>
      </c>
      <c r="T539" s="142">
        <f>S539*H539</f>
        <v>4.8</v>
      </c>
      <c r="AR539" s="143" t="s">
        <v>269</v>
      </c>
      <c r="AT539" s="143" t="s">
        <v>162</v>
      </c>
      <c r="AU539" s="143" t="s">
        <v>184</v>
      </c>
      <c r="AY539" s="17" t="s">
        <v>160</v>
      </c>
      <c r="BE539" s="144">
        <f>IF(N539="základní",J539,0)</f>
        <v>0</v>
      </c>
      <c r="BF539" s="144">
        <f>IF(N539="snížená",J539,0)</f>
        <v>0</v>
      </c>
      <c r="BG539" s="144">
        <f>IF(N539="zákl. přenesená",J539,0)</f>
        <v>0</v>
      </c>
      <c r="BH539" s="144">
        <f>IF(N539="sníž. přenesená",J539,0)</f>
        <v>0</v>
      </c>
      <c r="BI539" s="144">
        <f>IF(N539="nulová",J539,0)</f>
        <v>0</v>
      </c>
      <c r="BJ539" s="17" t="s">
        <v>79</v>
      </c>
      <c r="BK539" s="144">
        <f>ROUND(I539*H539,2)</f>
        <v>0</v>
      </c>
      <c r="BL539" s="17" t="s">
        <v>269</v>
      </c>
      <c r="BM539" s="143" t="s">
        <v>521</v>
      </c>
    </row>
    <row r="540" spans="2:65" s="13" customFormat="1">
      <c r="B540" s="154"/>
      <c r="D540" s="149" t="s">
        <v>171</v>
      </c>
      <c r="E540" s="155" t="s">
        <v>1</v>
      </c>
      <c r="F540" s="156" t="s">
        <v>522</v>
      </c>
      <c r="H540" s="157">
        <v>4.8</v>
      </c>
      <c r="L540" s="154"/>
      <c r="M540" s="158"/>
      <c r="T540" s="159"/>
      <c r="AT540" s="155" t="s">
        <v>171</v>
      </c>
      <c r="AU540" s="155" t="s">
        <v>184</v>
      </c>
      <c r="AV540" s="13" t="s">
        <v>81</v>
      </c>
      <c r="AW540" s="13" t="s">
        <v>29</v>
      </c>
      <c r="AX540" s="13" t="s">
        <v>79</v>
      </c>
      <c r="AY540" s="155" t="s">
        <v>160</v>
      </c>
    </row>
    <row r="541" spans="2:65" s="1" customFormat="1" ht="24.2" customHeight="1">
      <c r="B541" s="132"/>
      <c r="C541" s="133" t="s">
        <v>523</v>
      </c>
      <c r="D541" s="133" t="s">
        <v>162</v>
      </c>
      <c r="E541" s="134" t="s">
        <v>524</v>
      </c>
      <c r="F541" s="135" t="s">
        <v>525</v>
      </c>
      <c r="G541" s="136" t="s">
        <v>382</v>
      </c>
      <c r="H541" s="137">
        <v>22.2</v>
      </c>
      <c r="I541" s="138">
        <v>0</v>
      </c>
      <c r="J541" s="138">
        <f>ROUND(I541*H541,2)</f>
        <v>0</v>
      </c>
      <c r="K541" s="135" t="s">
        <v>166</v>
      </c>
      <c r="L541" s="29"/>
      <c r="M541" s="139" t="s">
        <v>1</v>
      </c>
      <c r="N541" s="140" t="s">
        <v>37</v>
      </c>
      <c r="O541" s="141">
        <v>5.4960000000000004</v>
      </c>
      <c r="P541" s="141">
        <f>O541*H541</f>
        <v>122.0112</v>
      </c>
      <c r="Q541" s="141">
        <v>2.9E-4</v>
      </c>
      <c r="R541" s="141">
        <f>Q541*H541</f>
        <v>6.4380000000000001E-3</v>
      </c>
      <c r="S541" s="141">
        <v>0</v>
      </c>
      <c r="T541" s="142">
        <f>S541*H541</f>
        <v>0</v>
      </c>
      <c r="AR541" s="143" t="s">
        <v>167</v>
      </c>
      <c r="AT541" s="143" t="s">
        <v>162</v>
      </c>
      <c r="AU541" s="143" t="s">
        <v>184</v>
      </c>
      <c r="AY541" s="17" t="s">
        <v>160</v>
      </c>
      <c r="BE541" s="144">
        <f>IF(N541="základní",J541,0)</f>
        <v>0</v>
      </c>
      <c r="BF541" s="144">
        <f>IF(N541="snížená",J541,0)</f>
        <v>0</v>
      </c>
      <c r="BG541" s="144">
        <f>IF(N541="zákl. přenesená",J541,0)</f>
        <v>0</v>
      </c>
      <c r="BH541" s="144">
        <f>IF(N541="sníž. přenesená",J541,0)</f>
        <v>0</v>
      </c>
      <c r="BI541" s="144">
        <f>IF(N541="nulová",J541,0)</f>
        <v>0</v>
      </c>
      <c r="BJ541" s="17" t="s">
        <v>79</v>
      </c>
      <c r="BK541" s="144">
        <f>ROUND(I541*H541,2)</f>
        <v>0</v>
      </c>
      <c r="BL541" s="17" t="s">
        <v>167</v>
      </c>
      <c r="BM541" s="143" t="s">
        <v>526</v>
      </c>
    </row>
    <row r="542" spans="2:65" s="1" customFormat="1">
      <c r="B542" s="29"/>
      <c r="D542" s="145" t="s">
        <v>169</v>
      </c>
      <c r="F542" s="146" t="s">
        <v>527</v>
      </c>
      <c r="L542" s="29"/>
      <c r="M542" s="147"/>
      <c r="T542" s="52"/>
      <c r="AT542" s="17" t="s">
        <v>169</v>
      </c>
      <c r="AU542" s="17" t="s">
        <v>184</v>
      </c>
    </row>
    <row r="543" spans="2:65" s="12" customFormat="1" ht="22.5">
      <c r="B543" s="148"/>
      <c r="D543" s="149" t="s">
        <v>171</v>
      </c>
      <c r="E543" s="150" t="s">
        <v>1</v>
      </c>
      <c r="F543" s="151" t="s">
        <v>172</v>
      </c>
      <c r="H543" s="150" t="s">
        <v>1</v>
      </c>
      <c r="L543" s="148"/>
      <c r="M543" s="152"/>
      <c r="T543" s="153"/>
      <c r="AT543" s="150" t="s">
        <v>171</v>
      </c>
      <c r="AU543" s="150" t="s">
        <v>184</v>
      </c>
      <c r="AV543" s="12" t="s">
        <v>79</v>
      </c>
      <c r="AW543" s="12" t="s">
        <v>29</v>
      </c>
      <c r="AX543" s="12" t="s">
        <v>72</v>
      </c>
      <c r="AY543" s="150" t="s">
        <v>160</v>
      </c>
    </row>
    <row r="544" spans="2:65" s="12" customFormat="1">
      <c r="B544" s="148"/>
      <c r="D544" s="149" t="s">
        <v>171</v>
      </c>
      <c r="E544" s="150" t="s">
        <v>1</v>
      </c>
      <c r="F544" s="151" t="s">
        <v>173</v>
      </c>
      <c r="H544" s="150" t="s">
        <v>1</v>
      </c>
      <c r="L544" s="148"/>
      <c r="M544" s="152"/>
      <c r="T544" s="153"/>
      <c r="AT544" s="150" t="s">
        <v>171</v>
      </c>
      <c r="AU544" s="150" t="s">
        <v>184</v>
      </c>
      <c r="AV544" s="12" t="s">
        <v>79</v>
      </c>
      <c r="AW544" s="12" t="s">
        <v>29</v>
      </c>
      <c r="AX544" s="12" t="s">
        <v>72</v>
      </c>
      <c r="AY544" s="150" t="s">
        <v>160</v>
      </c>
    </row>
    <row r="545" spans="2:65" s="12" customFormat="1">
      <c r="B545" s="148"/>
      <c r="D545" s="149" t="s">
        <v>171</v>
      </c>
      <c r="E545" s="150" t="s">
        <v>1</v>
      </c>
      <c r="F545" s="151" t="s">
        <v>528</v>
      </c>
      <c r="H545" s="150" t="s">
        <v>1</v>
      </c>
      <c r="L545" s="148"/>
      <c r="M545" s="152"/>
      <c r="T545" s="153"/>
      <c r="AT545" s="150" t="s">
        <v>171</v>
      </c>
      <c r="AU545" s="150" t="s">
        <v>184</v>
      </c>
      <c r="AV545" s="12" t="s">
        <v>79</v>
      </c>
      <c r="AW545" s="12" t="s">
        <v>29</v>
      </c>
      <c r="AX545" s="12" t="s">
        <v>72</v>
      </c>
      <c r="AY545" s="150" t="s">
        <v>160</v>
      </c>
    </row>
    <row r="546" spans="2:65" s="13" customFormat="1">
      <c r="B546" s="154"/>
      <c r="D546" s="149" t="s">
        <v>171</v>
      </c>
      <c r="E546" s="155" t="s">
        <v>1</v>
      </c>
      <c r="F546" s="156" t="s">
        <v>529</v>
      </c>
      <c r="H546" s="157">
        <v>10.4</v>
      </c>
      <c r="L546" s="154"/>
      <c r="M546" s="158"/>
      <c r="T546" s="159"/>
      <c r="AT546" s="155" t="s">
        <v>171</v>
      </c>
      <c r="AU546" s="155" t="s">
        <v>184</v>
      </c>
      <c r="AV546" s="13" t="s">
        <v>81</v>
      </c>
      <c r="AW546" s="13" t="s">
        <v>29</v>
      </c>
      <c r="AX546" s="13" t="s">
        <v>72</v>
      </c>
      <c r="AY546" s="155" t="s">
        <v>160</v>
      </c>
    </row>
    <row r="547" spans="2:65" s="13" customFormat="1">
      <c r="B547" s="154"/>
      <c r="D547" s="149" t="s">
        <v>171</v>
      </c>
      <c r="E547" s="155" t="s">
        <v>1</v>
      </c>
      <c r="F547" s="156" t="s">
        <v>530</v>
      </c>
      <c r="H547" s="157">
        <v>9.8000000000000007</v>
      </c>
      <c r="L547" s="154"/>
      <c r="M547" s="158"/>
      <c r="T547" s="159"/>
      <c r="AT547" s="155" t="s">
        <v>171</v>
      </c>
      <c r="AU547" s="155" t="s">
        <v>184</v>
      </c>
      <c r="AV547" s="13" t="s">
        <v>81</v>
      </c>
      <c r="AW547" s="13" t="s">
        <v>29</v>
      </c>
      <c r="AX547" s="13" t="s">
        <v>72</v>
      </c>
      <c r="AY547" s="155" t="s">
        <v>160</v>
      </c>
    </row>
    <row r="548" spans="2:65" s="13" customFormat="1">
      <c r="B548" s="154"/>
      <c r="D548" s="149" t="s">
        <v>171</v>
      </c>
      <c r="E548" s="155" t="s">
        <v>1</v>
      </c>
      <c r="F548" s="156" t="s">
        <v>531</v>
      </c>
      <c r="H548" s="157">
        <v>2</v>
      </c>
      <c r="L548" s="154"/>
      <c r="M548" s="158"/>
      <c r="T548" s="159"/>
      <c r="AT548" s="155" t="s">
        <v>171</v>
      </c>
      <c r="AU548" s="155" t="s">
        <v>184</v>
      </c>
      <c r="AV548" s="13" t="s">
        <v>81</v>
      </c>
      <c r="AW548" s="13" t="s">
        <v>29</v>
      </c>
      <c r="AX548" s="13" t="s">
        <v>72</v>
      </c>
      <c r="AY548" s="155" t="s">
        <v>160</v>
      </c>
    </row>
    <row r="549" spans="2:65" s="14" customFormat="1">
      <c r="B549" s="160"/>
      <c r="D549" s="149" t="s">
        <v>171</v>
      </c>
      <c r="E549" s="161" t="s">
        <v>1</v>
      </c>
      <c r="F549" s="162" t="s">
        <v>176</v>
      </c>
      <c r="H549" s="163">
        <v>22.2</v>
      </c>
      <c r="L549" s="160"/>
      <c r="M549" s="164"/>
      <c r="T549" s="165"/>
      <c r="AT549" s="161" t="s">
        <v>171</v>
      </c>
      <c r="AU549" s="161" t="s">
        <v>184</v>
      </c>
      <c r="AV549" s="14" t="s">
        <v>167</v>
      </c>
      <c r="AW549" s="14" t="s">
        <v>29</v>
      </c>
      <c r="AX549" s="14" t="s">
        <v>79</v>
      </c>
      <c r="AY549" s="161" t="s">
        <v>160</v>
      </c>
    </row>
    <row r="550" spans="2:65" s="11" customFormat="1" ht="20.85" customHeight="1">
      <c r="B550" s="121"/>
      <c r="D550" s="122" t="s">
        <v>71</v>
      </c>
      <c r="E550" s="130" t="s">
        <v>532</v>
      </c>
      <c r="F550" s="130" t="s">
        <v>533</v>
      </c>
      <c r="J550" s="131">
        <f>BK550</f>
        <v>0</v>
      </c>
      <c r="L550" s="121"/>
      <c r="M550" s="125"/>
      <c r="P550" s="126">
        <f>SUM(P551:P562)</f>
        <v>65.141486999999998</v>
      </c>
      <c r="R550" s="126">
        <f>SUM(R551:R562)</f>
        <v>0</v>
      </c>
      <c r="T550" s="127">
        <f>SUM(T551:T562)</f>
        <v>0</v>
      </c>
      <c r="AR550" s="122" t="s">
        <v>79</v>
      </c>
      <c r="AT550" s="128" t="s">
        <v>71</v>
      </c>
      <c r="AU550" s="128" t="s">
        <v>81</v>
      </c>
      <c r="AY550" s="122" t="s">
        <v>160</v>
      </c>
      <c r="BK550" s="129">
        <f>SUM(BK551:BK562)</f>
        <v>0</v>
      </c>
    </row>
    <row r="551" spans="2:65" s="1" customFormat="1" ht="24.2" customHeight="1">
      <c r="B551" s="132"/>
      <c r="C551" s="133" t="s">
        <v>534</v>
      </c>
      <c r="D551" s="133" t="s">
        <v>162</v>
      </c>
      <c r="E551" s="134" t="s">
        <v>535</v>
      </c>
      <c r="F551" s="135" t="s">
        <v>536</v>
      </c>
      <c r="G551" s="136" t="s">
        <v>335</v>
      </c>
      <c r="H551" s="137">
        <v>4.8970000000000002</v>
      </c>
      <c r="I551" s="138">
        <v>0</v>
      </c>
      <c r="J551" s="138">
        <f>ROUND(I551*H551,2)</f>
        <v>0</v>
      </c>
      <c r="K551" s="135" t="s">
        <v>166</v>
      </c>
      <c r="L551" s="29"/>
      <c r="M551" s="139" t="s">
        <v>1</v>
      </c>
      <c r="N551" s="140" t="s">
        <v>37</v>
      </c>
      <c r="O551" s="141">
        <v>2.42</v>
      </c>
      <c r="P551" s="141">
        <f>O551*H551</f>
        <v>11.85074</v>
      </c>
      <c r="Q551" s="141">
        <v>0</v>
      </c>
      <c r="R551" s="141">
        <f>Q551*H551</f>
        <v>0</v>
      </c>
      <c r="S551" s="141">
        <v>0</v>
      </c>
      <c r="T551" s="142">
        <f>S551*H551</f>
        <v>0</v>
      </c>
      <c r="AR551" s="143" t="s">
        <v>167</v>
      </c>
      <c r="AT551" s="143" t="s">
        <v>162</v>
      </c>
      <c r="AU551" s="143" t="s">
        <v>184</v>
      </c>
      <c r="AY551" s="17" t="s">
        <v>160</v>
      </c>
      <c r="BE551" s="144">
        <f>IF(N551="základní",J551,0)</f>
        <v>0</v>
      </c>
      <c r="BF551" s="144">
        <f>IF(N551="snížená",J551,0)</f>
        <v>0</v>
      </c>
      <c r="BG551" s="144">
        <f>IF(N551="zákl. přenesená",J551,0)</f>
        <v>0</v>
      </c>
      <c r="BH551" s="144">
        <f>IF(N551="sníž. přenesená",J551,0)</f>
        <v>0</v>
      </c>
      <c r="BI551" s="144">
        <f>IF(N551="nulová",J551,0)</f>
        <v>0</v>
      </c>
      <c r="BJ551" s="17" t="s">
        <v>79</v>
      </c>
      <c r="BK551" s="144">
        <f>ROUND(I551*H551,2)</f>
        <v>0</v>
      </c>
      <c r="BL551" s="17" t="s">
        <v>167</v>
      </c>
      <c r="BM551" s="143" t="s">
        <v>537</v>
      </c>
    </row>
    <row r="552" spans="2:65" s="1" customFormat="1">
      <c r="B552" s="29"/>
      <c r="D552" s="145" t="s">
        <v>169</v>
      </c>
      <c r="F552" s="146" t="s">
        <v>538</v>
      </c>
      <c r="L552" s="29"/>
      <c r="M552" s="147"/>
      <c r="T552" s="52"/>
      <c r="AT552" s="17" t="s">
        <v>169</v>
      </c>
      <c r="AU552" s="17" t="s">
        <v>184</v>
      </c>
    </row>
    <row r="553" spans="2:65" s="1" customFormat="1" ht="24.2" customHeight="1">
      <c r="B553" s="132"/>
      <c r="C553" s="133" t="s">
        <v>539</v>
      </c>
      <c r="D553" s="133" t="s">
        <v>162</v>
      </c>
      <c r="E553" s="134" t="s">
        <v>540</v>
      </c>
      <c r="F553" s="135" t="s">
        <v>541</v>
      </c>
      <c r="G553" s="136" t="s">
        <v>335</v>
      </c>
      <c r="H553" s="137">
        <v>4.8970000000000002</v>
      </c>
      <c r="I553" s="138">
        <v>0</v>
      </c>
      <c r="J553" s="138">
        <f>ROUND(I553*H553,2)</f>
        <v>0</v>
      </c>
      <c r="K553" s="135" t="s">
        <v>166</v>
      </c>
      <c r="L553" s="29"/>
      <c r="M553" s="139" t="s">
        <v>1</v>
      </c>
      <c r="N553" s="140" t="s">
        <v>37</v>
      </c>
      <c r="O553" s="141">
        <v>0.125</v>
      </c>
      <c r="P553" s="141">
        <f>O553*H553</f>
        <v>0.61212500000000003</v>
      </c>
      <c r="Q553" s="141">
        <v>0</v>
      </c>
      <c r="R553" s="141">
        <f>Q553*H553</f>
        <v>0</v>
      </c>
      <c r="S553" s="141">
        <v>0</v>
      </c>
      <c r="T553" s="142">
        <f>S553*H553</f>
        <v>0</v>
      </c>
      <c r="AR553" s="143" t="s">
        <v>167</v>
      </c>
      <c r="AT553" s="143" t="s">
        <v>162</v>
      </c>
      <c r="AU553" s="143" t="s">
        <v>184</v>
      </c>
      <c r="AY553" s="17" t="s">
        <v>160</v>
      </c>
      <c r="BE553" s="144">
        <f>IF(N553="základní",J553,0)</f>
        <v>0</v>
      </c>
      <c r="BF553" s="144">
        <f>IF(N553="snížená",J553,0)</f>
        <v>0</v>
      </c>
      <c r="BG553" s="144">
        <f>IF(N553="zákl. přenesená",J553,0)</f>
        <v>0</v>
      </c>
      <c r="BH553" s="144">
        <f>IF(N553="sníž. přenesená",J553,0)</f>
        <v>0</v>
      </c>
      <c r="BI553" s="144">
        <f>IF(N553="nulová",J553,0)</f>
        <v>0</v>
      </c>
      <c r="BJ553" s="17" t="s">
        <v>79</v>
      </c>
      <c r="BK553" s="144">
        <f>ROUND(I553*H553,2)</f>
        <v>0</v>
      </c>
      <c r="BL553" s="17" t="s">
        <v>167</v>
      </c>
      <c r="BM553" s="143" t="s">
        <v>542</v>
      </c>
    </row>
    <row r="554" spans="2:65" s="1" customFormat="1">
      <c r="B554" s="29"/>
      <c r="D554" s="145" t="s">
        <v>169</v>
      </c>
      <c r="F554" s="146" t="s">
        <v>543</v>
      </c>
      <c r="L554" s="29"/>
      <c r="M554" s="147"/>
      <c r="T554" s="52"/>
      <c r="AT554" s="17" t="s">
        <v>169</v>
      </c>
      <c r="AU554" s="17" t="s">
        <v>184</v>
      </c>
    </row>
    <row r="555" spans="2:65" s="1" customFormat="1" ht="24.2" customHeight="1">
      <c r="B555" s="132"/>
      <c r="C555" s="133" t="s">
        <v>544</v>
      </c>
      <c r="D555" s="133" t="s">
        <v>162</v>
      </c>
      <c r="E555" s="134" t="s">
        <v>545</v>
      </c>
      <c r="F555" s="135" t="s">
        <v>546</v>
      </c>
      <c r="G555" s="136" t="s">
        <v>335</v>
      </c>
      <c r="H555" s="137">
        <v>34.279000000000003</v>
      </c>
      <c r="I555" s="138">
        <v>0</v>
      </c>
      <c r="J555" s="138">
        <f>ROUND(I555*H555,2)</f>
        <v>0</v>
      </c>
      <c r="K555" s="135" t="s">
        <v>166</v>
      </c>
      <c r="L555" s="29"/>
      <c r="M555" s="139" t="s">
        <v>1</v>
      </c>
      <c r="N555" s="140" t="s">
        <v>37</v>
      </c>
      <c r="O555" s="141">
        <v>6.0000000000000001E-3</v>
      </c>
      <c r="P555" s="141">
        <f>O555*H555</f>
        <v>0.20567400000000002</v>
      </c>
      <c r="Q555" s="141">
        <v>0</v>
      </c>
      <c r="R555" s="141">
        <f>Q555*H555</f>
        <v>0</v>
      </c>
      <c r="S555" s="141">
        <v>0</v>
      </c>
      <c r="T555" s="142">
        <f>S555*H555</f>
        <v>0</v>
      </c>
      <c r="AR555" s="143" t="s">
        <v>167</v>
      </c>
      <c r="AT555" s="143" t="s">
        <v>162</v>
      </c>
      <c r="AU555" s="143" t="s">
        <v>184</v>
      </c>
      <c r="AY555" s="17" t="s">
        <v>160</v>
      </c>
      <c r="BE555" s="144">
        <f>IF(N555="základní",J555,0)</f>
        <v>0</v>
      </c>
      <c r="BF555" s="144">
        <f>IF(N555="snížená",J555,0)</f>
        <v>0</v>
      </c>
      <c r="BG555" s="144">
        <f>IF(N555="zákl. přenesená",J555,0)</f>
        <v>0</v>
      </c>
      <c r="BH555" s="144">
        <f>IF(N555="sníž. přenesená",J555,0)</f>
        <v>0</v>
      </c>
      <c r="BI555" s="144">
        <f>IF(N555="nulová",J555,0)</f>
        <v>0</v>
      </c>
      <c r="BJ555" s="17" t="s">
        <v>79</v>
      </c>
      <c r="BK555" s="144">
        <f>ROUND(I555*H555,2)</f>
        <v>0</v>
      </c>
      <c r="BL555" s="17" t="s">
        <v>167</v>
      </c>
      <c r="BM555" s="143" t="s">
        <v>547</v>
      </c>
    </row>
    <row r="556" spans="2:65" s="1" customFormat="1">
      <c r="B556" s="29"/>
      <c r="D556" s="145" t="s">
        <v>169</v>
      </c>
      <c r="F556" s="146" t="s">
        <v>548</v>
      </c>
      <c r="L556" s="29"/>
      <c r="M556" s="147"/>
      <c r="T556" s="52"/>
      <c r="AT556" s="17" t="s">
        <v>169</v>
      </c>
      <c r="AU556" s="17" t="s">
        <v>184</v>
      </c>
    </row>
    <row r="557" spans="2:65" s="13" customFormat="1">
      <c r="B557" s="154"/>
      <c r="D557" s="149" t="s">
        <v>171</v>
      </c>
      <c r="F557" s="156" t="s">
        <v>549</v>
      </c>
      <c r="H557" s="157">
        <v>34.279000000000003</v>
      </c>
      <c r="L557" s="154"/>
      <c r="M557" s="158"/>
      <c r="T557" s="159"/>
      <c r="AT557" s="155" t="s">
        <v>171</v>
      </c>
      <c r="AU557" s="155" t="s">
        <v>184</v>
      </c>
      <c r="AV557" s="13" t="s">
        <v>81</v>
      </c>
      <c r="AW557" s="13" t="s">
        <v>3</v>
      </c>
      <c r="AX557" s="13" t="s">
        <v>79</v>
      </c>
      <c r="AY557" s="155" t="s">
        <v>160</v>
      </c>
    </row>
    <row r="558" spans="2:65" s="1" customFormat="1" ht="33" customHeight="1">
      <c r="B558" s="132"/>
      <c r="C558" s="133" t="s">
        <v>550</v>
      </c>
      <c r="D558" s="133" t="s">
        <v>162</v>
      </c>
      <c r="E558" s="134" t="s">
        <v>551</v>
      </c>
      <c r="F558" s="135" t="s">
        <v>552</v>
      </c>
      <c r="G558" s="136" t="s">
        <v>335</v>
      </c>
      <c r="H558" s="137">
        <v>4.8970000000000002</v>
      </c>
      <c r="I558" s="138">
        <v>0</v>
      </c>
      <c r="J558" s="138">
        <f>ROUND(I558*H558,2)</f>
        <v>0</v>
      </c>
      <c r="K558" s="135" t="s">
        <v>166</v>
      </c>
      <c r="L558" s="29"/>
      <c r="M558" s="139" t="s">
        <v>1</v>
      </c>
      <c r="N558" s="140" t="s">
        <v>37</v>
      </c>
      <c r="O558" s="141">
        <v>0</v>
      </c>
      <c r="P558" s="141">
        <f>O558*H558</f>
        <v>0</v>
      </c>
      <c r="Q558" s="141">
        <v>0</v>
      </c>
      <c r="R558" s="141">
        <f>Q558*H558</f>
        <v>0</v>
      </c>
      <c r="S558" s="141">
        <v>0</v>
      </c>
      <c r="T558" s="142">
        <f>S558*H558</f>
        <v>0</v>
      </c>
      <c r="AR558" s="143" t="s">
        <v>167</v>
      </c>
      <c r="AT558" s="143" t="s">
        <v>162</v>
      </c>
      <c r="AU558" s="143" t="s">
        <v>184</v>
      </c>
      <c r="AY558" s="17" t="s">
        <v>160</v>
      </c>
      <c r="BE558" s="144">
        <f>IF(N558="základní",J558,0)</f>
        <v>0</v>
      </c>
      <c r="BF558" s="144">
        <f>IF(N558="snížená",J558,0)</f>
        <v>0</v>
      </c>
      <c r="BG558" s="144">
        <f>IF(N558="zákl. přenesená",J558,0)</f>
        <v>0</v>
      </c>
      <c r="BH558" s="144">
        <f>IF(N558="sníž. přenesená",J558,0)</f>
        <v>0</v>
      </c>
      <c r="BI558" s="144">
        <f>IF(N558="nulová",J558,0)</f>
        <v>0</v>
      </c>
      <c r="BJ558" s="17" t="s">
        <v>79</v>
      </c>
      <c r="BK558" s="144">
        <f>ROUND(I558*H558,2)</f>
        <v>0</v>
      </c>
      <c r="BL558" s="17" t="s">
        <v>167</v>
      </c>
      <c r="BM558" s="143" t="s">
        <v>553</v>
      </c>
    </row>
    <row r="559" spans="2:65" s="1" customFormat="1">
      <c r="B559" s="29"/>
      <c r="D559" s="145" t="s">
        <v>169</v>
      </c>
      <c r="F559" s="146" t="s">
        <v>554</v>
      </c>
      <c r="L559" s="29"/>
      <c r="M559" s="147"/>
      <c r="T559" s="52"/>
      <c r="AT559" s="17" t="s">
        <v>169</v>
      </c>
      <c r="AU559" s="17" t="s">
        <v>184</v>
      </c>
    </row>
    <row r="560" spans="2:65" s="1" customFormat="1" ht="68.25">
      <c r="B560" s="29"/>
      <c r="D560" s="149" t="s">
        <v>265</v>
      </c>
      <c r="F560" s="172" t="s">
        <v>555</v>
      </c>
      <c r="L560" s="29"/>
      <c r="M560" s="147"/>
      <c r="T560" s="52"/>
      <c r="AT560" s="17" t="s">
        <v>265</v>
      </c>
      <c r="AU560" s="17" t="s">
        <v>184</v>
      </c>
    </row>
    <row r="561" spans="2:65" s="1" customFormat="1" ht="16.5" customHeight="1">
      <c r="B561" s="132"/>
      <c r="C561" s="133" t="s">
        <v>556</v>
      </c>
      <c r="D561" s="133" t="s">
        <v>162</v>
      </c>
      <c r="E561" s="134" t="s">
        <v>557</v>
      </c>
      <c r="F561" s="135" t="s">
        <v>558</v>
      </c>
      <c r="G561" s="136" t="s">
        <v>335</v>
      </c>
      <c r="H561" s="137">
        <v>75.284000000000006</v>
      </c>
      <c r="I561" s="138">
        <v>0</v>
      </c>
      <c r="J561" s="138">
        <f>ROUND(I561*H561,2)</f>
        <v>0</v>
      </c>
      <c r="K561" s="135" t="s">
        <v>166</v>
      </c>
      <c r="L561" s="29"/>
      <c r="M561" s="139" t="s">
        <v>1</v>
      </c>
      <c r="N561" s="140" t="s">
        <v>37</v>
      </c>
      <c r="O561" s="141">
        <v>0.69699999999999995</v>
      </c>
      <c r="P561" s="141">
        <f>O561*H561</f>
        <v>52.472948000000002</v>
      </c>
      <c r="Q561" s="141">
        <v>0</v>
      </c>
      <c r="R561" s="141">
        <f>Q561*H561</f>
        <v>0</v>
      </c>
      <c r="S561" s="141">
        <v>0</v>
      </c>
      <c r="T561" s="142">
        <f>S561*H561</f>
        <v>0</v>
      </c>
      <c r="AR561" s="143" t="s">
        <v>167</v>
      </c>
      <c r="AT561" s="143" t="s">
        <v>162</v>
      </c>
      <c r="AU561" s="143" t="s">
        <v>184</v>
      </c>
      <c r="AY561" s="17" t="s">
        <v>160</v>
      </c>
      <c r="BE561" s="144">
        <f>IF(N561="základní",J561,0)</f>
        <v>0</v>
      </c>
      <c r="BF561" s="144">
        <f>IF(N561="snížená",J561,0)</f>
        <v>0</v>
      </c>
      <c r="BG561" s="144">
        <f>IF(N561="zákl. přenesená",J561,0)</f>
        <v>0</v>
      </c>
      <c r="BH561" s="144">
        <f>IF(N561="sníž. přenesená",J561,0)</f>
        <v>0</v>
      </c>
      <c r="BI561" s="144">
        <f>IF(N561="nulová",J561,0)</f>
        <v>0</v>
      </c>
      <c r="BJ561" s="17" t="s">
        <v>79</v>
      </c>
      <c r="BK561" s="144">
        <f>ROUND(I561*H561,2)</f>
        <v>0</v>
      </c>
      <c r="BL561" s="17" t="s">
        <v>167</v>
      </c>
      <c r="BM561" s="143" t="s">
        <v>559</v>
      </c>
    </row>
    <row r="562" spans="2:65" s="1" customFormat="1">
      <c r="B562" s="29"/>
      <c r="D562" s="145" t="s">
        <v>169</v>
      </c>
      <c r="F562" s="146" t="s">
        <v>560</v>
      </c>
      <c r="L562" s="29"/>
      <c r="M562" s="147"/>
      <c r="T562" s="52"/>
      <c r="AT562" s="17" t="s">
        <v>169</v>
      </c>
      <c r="AU562" s="17" t="s">
        <v>184</v>
      </c>
    </row>
    <row r="563" spans="2:65" s="11" customFormat="1" ht="25.9" customHeight="1">
      <c r="B563" s="121"/>
      <c r="D563" s="122" t="s">
        <v>71</v>
      </c>
      <c r="E563" s="123" t="s">
        <v>561</v>
      </c>
      <c r="F563" s="123" t="s">
        <v>562</v>
      </c>
      <c r="J563" s="124">
        <f>BK563</f>
        <v>0</v>
      </c>
      <c r="L563" s="121"/>
      <c r="M563" s="125"/>
      <c r="P563" s="126">
        <f>P564+P669+P699+P723</f>
        <v>110.72957700000001</v>
      </c>
      <c r="R563" s="126">
        <f>R564+R669+R699+R723</f>
        <v>1.88910898</v>
      </c>
      <c r="T563" s="127">
        <f>T564+T669+T699+T723</f>
        <v>9.6592499999999998E-2</v>
      </c>
      <c r="AR563" s="122" t="s">
        <v>81</v>
      </c>
      <c r="AT563" s="128" t="s">
        <v>71</v>
      </c>
      <c r="AU563" s="128" t="s">
        <v>72</v>
      </c>
      <c r="AY563" s="122" t="s">
        <v>160</v>
      </c>
      <c r="BK563" s="129">
        <f>BK564+BK669+BK699+BK723</f>
        <v>0</v>
      </c>
    </row>
    <row r="564" spans="2:65" s="11" customFormat="1" ht="22.9" customHeight="1">
      <c r="B564" s="121"/>
      <c r="D564" s="122" t="s">
        <v>71</v>
      </c>
      <c r="E564" s="130" t="s">
        <v>563</v>
      </c>
      <c r="F564" s="130" t="s">
        <v>564</v>
      </c>
      <c r="J564" s="131">
        <f>BK564</f>
        <v>0</v>
      </c>
      <c r="L564" s="121"/>
      <c r="M564" s="125"/>
      <c r="P564" s="126">
        <f>SUM(P565:P668)</f>
        <v>76.063371000000018</v>
      </c>
      <c r="R564" s="126">
        <f>SUM(R565:R668)</f>
        <v>1.26900214</v>
      </c>
      <c r="T564" s="127">
        <f>SUM(T565:T668)</f>
        <v>9.6592499999999998E-2</v>
      </c>
      <c r="AR564" s="122" t="s">
        <v>81</v>
      </c>
      <c r="AT564" s="128" t="s">
        <v>71</v>
      </c>
      <c r="AU564" s="128" t="s">
        <v>79</v>
      </c>
      <c r="AY564" s="122" t="s">
        <v>160</v>
      </c>
      <c r="BK564" s="129">
        <f>SUM(BK565:BK668)</f>
        <v>0</v>
      </c>
    </row>
    <row r="565" spans="2:65" s="1" customFormat="1" ht="16.5" customHeight="1">
      <c r="B565" s="132"/>
      <c r="C565" s="133" t="s">
        <v>565</v>
      </c>
      <c r="D565" s="133" t="s">
        <v>162</v>
      </c>
      <c r="E565" s="134" t="s">
        <v>566</v>
      </c>
      <c r="F565" s="135" t="s">
        <v>567</v>
      </c>
      <c r="G565" s="136" t="s">
        <v>165</v>
      </c>
      <c r="H565" s="137">
        <v>21.465</v>
      </c>
      <c r="I565" s="138">
        <v>0</v>
      </c>
      <c r="J565" s="138">
        <f>ROUND(I565*H565,2)</f>
        <v>0</v>
      </c>
      <c r="K565" s="135" t="s">
        <v>166</v>
      </c>
      <c r="L565" s="29"/>
      <c r="M565" s="139" t="s">
        <v>1</v>
      </c>
      <c r="N565" s="140" t="s">
        <v>37</v>
      </c>
      <c r="O565" s="141">
        <v>0.06</v>
      </c>
      <c r="P565" s="141">
        <f>O565*H565</f>
        <v>1.2879</v>
      </c>
      <c r="Q565" s="141">
        <v>0</v>
      </c>
      <c r="R565" s="141">
        <f>Q565*H565</f>
        <v>0</v>
      </c>
      <c r="S565" s="141">
        <v>4.4999999999999997E-3</v>
      </c>
      <c r="T565" s="142">
        <f>S565*H565</f>
        <v>9.6592499999999998E-2</v>
      </c>
      <c r="AR565" s="143" t="s">
        <v>269</v>
      </c>
      <c r="AT565" s="143" t="s">
        <v>162</v>
      </c>
      <c r="AU565" s="143" t="s">
        <v>81</v>
      </c>
      <c r="AY565" s="17" t="s">
        <v>160</v>
      </c>
      <c r="BE565" s="144">
        <f>IF(N565="základní",J565,0)</f>
        <v>0</v>
      </c>
      <c r="BF565" s="144">
        <f>IF(N565="snížená",J565,0)</f>
        <v>0</v>
      </c>
      <c r="BG565" s="144">
        <f>IF(N565="zákl. přenesená",J565,0)</f>
        <v>0</v>
      </c>
      <c r="BH565" s="144">
        <f>IF(N565="sníž. přenesená",J565,0)</f>
        <v>0</v>
      </c>
      <c r="BI565" s="144">
        <f>IF(N565="nulová",J565,0)</f>
        <v>0</v>
      </c>
      <c r="BJ565" s="17" t="s">
        <v>79</v>
      </c>
      <c r="BK565" s="144">
        <f>ROUND(I565*H565,2)</f>
        <v>0</v>
      </c>
      <c r="BL565" s="17" t="s">
        <v>269</v>
      </c>
      <c r="BM565" s="143" t="s">
        <v>568</v>
      </c>
    </row>
    <row r="566" spans="2:65" s="1" customFormat="1">
      <c r="B566" s="29"/>
      <c r="D566" s="145" t="s">
        <v>169</v>
      </c>
      <c r="F566" s="146" t="s">
        <v>569</v>
      </c>
      <c r="L566" s="29"/>
      <c r="M566" s="147"/>
      <c r="T566" s="52"/>
      <c r="AT566" s="17" t="s">
        <v>169</v>
      </c>
      <c r="AU566" s="17" t="s">
        <v>81</v>
      </c>
    </row>
    <row r="567" spans="2:65" s="12" customFormat="1" ht="22.5">
      <c r="B567" s="148"/>
      <c r="D567" s="149" t="s">
        <v>171</v>
      </c>
      <c r="E567" s="150" t="s">
        <v>1</v>
      </c>
      <c r="F567" s="151" t="s">
        <v>172</v>
      </c>
      <c r="H567" s="150" t="s">
        <v>1</v>
      </c>
      <c r="L567" s="148"/>
      <c r="M567" s="152"/>
      <c r="T567" s="153"/>
      <c r="AT567" s="150" t="s">
        <v>171</v>
      </c>
      <c r="AU567" s="150" t="s">
        <v>81</v>
      </c>
      <c r="AV567" s="12" t="s">
        <v>79</v>
      </c>
      <c r="AW567" s="12" t="s">
        <v>29</v>
      </c>
      <c r="AX567" s="12" t="s">
        <v>72</v>
      </c>
      <c r="AY567" s="150" t="s">
        <v>160</v>
      </c>
    </row>
    <row r="568" spans="2:65" s="12" customFormat="1">
      <c r="B568" s="148"/>
      <c r="D568" s="149" t="s">
        <v>171</v>
      </c>
      <c r="E568" s="150" t="s">
        <v>1</v>
      </c>
      <c r="F568" s="151" t="s">
        <v>173</v>
      </c>
      <c r="H568" s="150" t="s">
        <v>1</v>
      </c>
      <c r="L568" s="148"/>
      <c r="M568" s="152"/>
      <c r="T568" s="153"/>
      <c r="AT568" s="150" t="s">
        <v>171</v>
      </c>
      <c r="AU568" s="150" t="s">
        <v>81</v>
      </c>
      <c r="AV568" s="12" t="s">
        <v>79</v>
      </c>
      <c r="AW568" s="12" t="s">
        <v>29</v>
      </c>
      <c r="AX568" s="12" t="s">
        <v>72</v>
      </c>
      <c r="AY568" s="150" t="s">
        <v>160</v>
      </c>
    </row>
    <row r="569" spans="2:65" s="12" customFormat="1">
      <c r="B569" s="148"/>
      <c r="D569" s="149" t="s">
        <v>171</v>
      </c>
      <c r="E569" s="150" t="s">
        <v>1</v>
      </c>
      <c r="F569" s="151" t="s">
        <v>349</v>
      </c>
      <c r="H569" s="150" t="s">
        <v>1</v>
      </c>
      <c r="L569" s="148"/>
      <c r="M569" s="152"/>
      <c r="T569" s="153"/>
      <c r="AT569" s="150" t="s">
        <v>171</v>
      </c>
      <c r="AU569" s="150" t="s">
        <v>81</v>
      </c>
      <c r="AV569" s="12" t="s">
        <v>79</v>
      </c>
      <c r="AW569" s="12" t="s">
        <v>29</v>
      </c>
      <c r="AX569" s="12" t="s">
        <v>72</v>
      </c>
      <c r="AY569" s="150" t="s">
        <v>160</v>
      </c>
    </row>
    <row r="570" spans="2:65" s="13" customFormat="1" ht="22.5">
      <c r="B570" s="154"/>
      <c r="D570" s="149" t="s">
        <v>171</v>
      </c>
      <c r="E570" s="155" t="s">
        <v>1</v>
      </c>
      <c r="F570" s="156" t="s">
        <v>570</v>
      </c>
      <c r="H570" s="157">
        <v>21.465</v>
      </c>
      <c r="L570" s="154"/>
      <c r="M570" s="158"/>
      <c r="T570" s="159"/>
      <c r="AT570" s="155" t="s">
        <v>171</v>
      </c>
      <c r="AU570" s="155" t="s">
        <v>81</v>
      </c>
      <c r="AV570" s="13" t="s">
        <v>81</v>
      </c>
      <c r="AW570" s="13" t="s">
        <v>29</v>
      </c>
      <c r="AX570" s="13" t="s">
        <v>72</v>
      </c>
      <c r="AY570" s="155" t="s">
        <v>160</v>
      </c>
    </row>
    <row r="571" spans="2:65" s="15" customFormat="1">
      <c r="B571" s="166"/>
      <c r="D571" s="149" t="s">
        <v>171</v>
      </c>
      <c r="E571" s="167" t="s">
        <v>1</v>
      </c>
      <c r="F571" s="168" t="s">
        <v>252</v>
      </c>
      <c r="H571" s="169">
        <v>21.465</v>
      </c>
      <c r="L571" s="166"/>
      <c r="M571" s="170"/>
      <c r="T571" s="171"/>
      <c r="AT571" s="167" t="s">
        <v>171</v>
      </c>
      <c r="AU571" s="167" t="s">
        <v>81</v>
      </c>
      <c r="AV571" s="15" t="s">
        <v>184</v>
      </c>
      <c r="AW571" s="15" t="s">
        <v>29</v>
      </c>
      <c r="AX571" s="15" t="s">
        <v>72</v>
      </c>
      <c r="AY571" s="167" t="s">
        <v>160</v>
      </c>
    </row>
    <row r="572" spans="2:65" s="14" customFormat="1">
      <c r="B572" s="160"/>
      <c r="D572" s="149" t="s">
        <v>171</v>
      </c>
      <c r="E572" s="161" t="s">
        <v>1</v>
      </c>
      <c r="F572" s="162" t="s">
        <v>176</v>
      </c>
      <c r="H572" s="163">
        <v>21.465</v>
      </c>
      <c r="L572" s="160"/>
      <c r="M572" s="164"/>
      <c r="T572" s="165"/>
      <c r="AT572" s="161" t="s">
        <v>171</v>
      </c>
      <c r="AU572" s="161" t="s">
        <v>81</v>
      </c>
      <c r="AV572" s="14" t="s">
        <v>167</v>
      </c>
      <c r="AW572" s="14" t="s">
        <v>29</v>
      </c>
      <c r="AX572" s="14" t="s">
        <v>79</v>
      </c>
      <c r="AY572" s="161" t="s">
        <v>160</v>
      </c>
    </row>
    <row r="573" spans="2:65" s="1" customFormat="1" ht="24.2" customHeight="1">
      <c r="B573" s="132"/>
      <c r="C573" s="133" t="s">
        <v>571</v>
      </c>
      <c r="D573" s="133" t="s">
        <v>162</v>
      </c>
      <c r="E573" s="134" t="s">
        <v>572</v>
      </c>
      <c r="F573" s="135" t="s">
        <v>573</v>
      </c>
      <c r="G573" s="136" t="s">
        <v>382</v>
      </c>
      <c r="H573" s="137">
        <v>9.5</v>
      </c>
      <c r="I573" s="138">
        <v>0</v>
      </c>
      <c r="J573" s="138">
        <f>ROUND(I573*H573,2)</f>
        <v>0</v>
      </c>
      <c r="K573" s="135" t="s">
        <v>166</v>
      </c>
      <c r="L573" s="29"/>
      <c r="M573" s="139" t="s">
        <v>1</v>
      </c>
      <c r="N573" s="140" t="s">
        <v>37</v>
      </c>
      <c r="O573" s="141">
        <v>0.15</v>
      </c>
      <c r="P573" s="141">
        <f>O573*H573</f>
        <v>1.425</v>
      </c>
      <c r="Q573" s="141">
        <v>2.0000000000000002E-5</v>
      </c>
      <c r="R573" s="141">
        <f>Q573*H573</f>
        <v>1.9000000000000001E-4</v>
      </c>
      <c r="S573" s="141">
        <v>0</v>
      </c>
      <c r="T573" s="142">
        <f>S573*H573</f>
        <v>0</v>
      </c>
      <c r="AR573" s="143" t="s">
        <v>269</v>
      </c>
      <c r="AT573" s="143" t="s">
        <v>162</v>
      </c>
      <c r="AU573" s="143" t="s">
        <v>81</v>
      </c>
      <c r="AY573" s="17" t="s">
        <v>160</v>
      </c>
      <c r="BE573" s="144">
        <f>IF(N573="základní",J573,0)</f>
        <v>0</v>
      </c>
      <c r="BF573" s="144">
        <f>IF(N573="snížená",J573,0)</f>
        <v>0</v>
      </c>
      <c r="BG573" s="144">
        <f>IF(N573="zákl. přenesená",J573,0)</f>
        <v>0</v>
      </c>
      <c r="BH573" s="144">
        <f>IF(N573="sníž. přenesená",J573,0)</f>
        <v>0</v>
      </c>
      <c r="BI573" s="144">
        <f>IF(N573="nulová",J573,0)</f>
        <v>0</v>
      </c>
      <c r="BJ573" s="17" t="s">
        <v>79</v>
      </c>
      <c r="BK573" s="144">
        <f>ROUND(I573*H573,2)</f>
        <v>0</v>
      </c>
      <c r="BL573" s="17" t="s">
        <v>269</v>
      </c>
      <c r="BM573" s="143" t="s">
        <v>574</v>
      </c>
    </row>
    <row r="574" spans="2:65" s="1" customFormat="1">
      <c r="B574" s="29"/>
      <c r="D574" s="145" t="s">
        <v>169</v>
      </c>
      <c r="F574" s="146" t="s">
        <v>575</v>
      </c>
      <c r="L574" s="29"/>
      <c r="M574" s="147"/>
      <c r="T574" s="52"/>
      <c r="AT574" s="17" t="s">
        <v>169</v>
      </c>
      <c r="AU574" s="17" t="s">
        <v>81</v>
      </c>
    </row>
    <row r="575" spans="2:65" s="12" customFormat="1" ht="22.5">
      <c r="B575" s="148"/>
      <c r="D575" s="149" t="s">
        <v>171</v>
      </c>
      <c r="E575" s="150" t="s">
        <v>1</v>
      </c>
      <c r="F575" s="151" t="s">
        <v>172</v>
      </c>
      <c r="H575" s="150" t="s">
        <v>1</v>
      </c>
      <c r="L575" s="148"/>
      <c r="M575" s="152"/>
      <c r="T575" s="153"/>
      <c r="AT575" s="150" t="s">
        <v>171</v>
      </c>
      <c r="AU575" s="150" t="s">
        <v>81</v>
      </c>
      <c r="AV575" s="12" t="s">
        <v>79</v>
      </c>
      <c r="AW575" s="12" t="s">
        <v>29</v>
      </c>
      <c r="AX575" s="12" t="s">
        <v>72</v>
      </c>
      <c r="AY575" s="150" t="s">
        <v>160</v>
      </c>
    </row>
    <row r="576" spans="2:65" s="12" customFormat="1">
      <c r="B576" s="148"/>
      <c r="D576" s="149" t="s">
        <v>171</v>
      </c>
      <c r="E576" s="150" t="s">
        <v>1</v>
      </c>
      <c r="F576" s="151" t="s">
        <v>173</v>
      </c>
      <c r="H576" s="150" t="s">
        <v>1</v>
      </c>
      <c r="L576" s="148"/>
      <c r="M576" s="152"/>
      <c r="T576" s="153"/>
      <c r="AT576" s="150" t="s">
        <v>171</v>
      </c>
      <c r="AU576" s="150" t="s">
        <v>81</v>
      </c>
      <c r="AV576" s="12" t="s">
        <v>79</v>
      </c>
      <c r="AW576" s="12" t="s">
        <v>29</v>
      </c>
      <c r="AX576" s="12" t="s">
        <v>72</v>
      </c>
      <c r="AY576" s="150" t="s">
        <v>160</v>
      </c>
    </row>
    <row r="577" spans="2:65" s="12" customFormat="1">
      <c r="B577" s="148"/>
      <c r="D577" s="149" t="s">
        <v>171</v>
      </c>
      <c r="E577" s="150" t="s">
        <v>1</v>
      </c>
      <c r="F577" s="151" t="s">
        <v>576</v>
      </c>
      <c r="H577" s="150" t="s">
        <v>1</v>
      </c>
      <c r="L577" s="148"/>
      <c r="M577" s="152"/>
      <c r="T577" s="153"/>
      <c r="AT577" s="150" t="s">
        <v>171</v>
      </c>
      <c r="AU577" s="150" t="s">
        <v>81</v>
      </c>
      <c r="AV577" s="12" t="s">
        <v>79</v>
      </c>
      <c r="AW577" s="12" t="s">
        <v>29</v>
      </c>
      <c r="AX577" s="12" t="s">
        <v>72</v>
      </c>
      <c r="AY577" s="150" t="s">
        <v>160</v>
      </c>
    </row>
    <row r="578" spans="2:65" s="13" customFormat="1">
      <c r="B578" s="154"/>
      <c r="D578" s="149" t="s">
        <v>171</v>
      </c>
      <c r="E578" s="155" t="s">
        <v>1</v>
      </c>
      <c r="F578" s="156" t="s">
        <v>577</v>
      </c>
      <c r="H578" s="157">
        <v>9.5</v>
      </c>
      <c r="L578" s="154"/>
      <c r="M578" s="158"/>
      <c r="T578" s="159"/>
      <c r="AT578" s="155" t="s">
        <v>171</v>
      </c>
      <c r="AU578" s="155" t="s">
        <v>81</v>
      </c>
      <c r="AV578" s="13" t="s">
        <v>81</v>
      </c>
      <c r="AW578" s="13" t="s">
        <v>29</v>
      </c>
      <c r="AX578" s="13" t="s">
        <v>72</v>
      </c>
      <c r="AY578" s="155" t="s">
        <v>160</v>
      </c>
    </row>
    <row r="579" spans="2:65" s="14" customFormat="1">
      <c r="B579" s="160"/>
      <c r="D579" s="149" t="s">
        <v>171</v>
      </c>
      <c r="E579" s="161" t="s">
        <v>1</v>
      </c>
      <c r="F579" s="162" t="s">
        <v>176</v>
      </c>
      <c r="H579" s="163">
        <v>9.5</v>
      </c>
      <c r="L579" s="160"/>
      <c r="M579" s="164"/>
      <c r="T579" s="165"/>
      <c r="AT579" s="161" t="s">
        <v>171</v>
      </c>
      <c r="AU579" s="161" t="s">
        <v>81</v>
      </c>
      <c r="AV579" s="14" t="s">
        <v>167</v>
      </c>
      <c r="AW579" s="14" t="s">
        <v>29</v>
      </c>
      <c r="AX579" s="14" t="s">
        <v>79</v>
      </c>
      <c r="AY579" s="161" t="s">
        <v>160</v>
      </c>
    </row>
    <row r="580" spans="2:65" s="1" customFormat="1" ht="24.2" customHeight="1">
      <c r="B580" s="132"/>
      <c r="C580" s="133" t="s">
        <v>578</v>
      </c>
      <c r="D580" s="133" t="s">
        <v>162</v>
      </c>
      <c r="E580" s="134" t="s">
        <v>579</v>
      </c>
      <c r="F580" s="135" t="s">
        <v>580</v>
      </c>
      <c r="G580" s="136" t="s">
        <v>165</v>
      </c>
      <c r="H580" s="137">
        <v>44.445999999999998</v>
      </c>
      <c r="I580" s="138">
        <v>0</v>
      </c>
      <c r="J580" s="138">
        <f>ROUND(I580*H580,2)</f>
        <v>0</v>
      </c>
      <c r="K580" s="135" t="s">
        <v>166</v>
      </c>
      <c r="L580" s="29"/>
      <c r="M580" s="139" t="s">
        <v>1</v>
      </c>
      <c r="N580" s="140" t="s">
        <v>37</v>
      </c>
      <c r="O580" s="141">
        <v>2.5999999999999999E-2</v>
      </c>
      <c r="P580" s="141">
        <f>O580*H580</f>
        <v>1.1555959999999998</v>
      </c>
      <c r="Q580" s="141">
        <v>0</v>
      </c>
      <c r="R580" s="141">
        <f>Q580*H580</f>
        <v>0</v>
      </c>
      <c r="S580" s="141">
        <v>0</v>
      </c>
      <c r="T580" s="142">
        <f>S580*H580</f>
        <v>0</v>
      </c>
      <c r="AR580" s="143" t="s">
        <v>269</v>
      </c>
      <c r="AT580" s="143" t="s">
        <v>162</v>
      </c>
      <c r="AU580" s="143" t="s">
        <v>81</v>
      </c>
      <c r="AY580" s="17" t="s">
        <v>160</v>
      </c>
      <c r="BE580" s="144">
        <f>IF(N580="základní",J580,0)</f>
        <v>0</v>
      </c>
      <c r="BF580" s="144">
        <f>IF(N580="snížená",J580,0)</f>
        <v>0</v>
      </c>
      <c r="BG580" s="144">
        <f>IF(N580="zákl. přenesená",J580,0)</f>
        <v>0</v>
      </c>
      <c r="BH580" s="144">
        <f>IF(N580="sníž. přenesená",J580,0)</f>
        <v>0</v>
      </c>
      <c r="BI580" s="144">
        <f>IF(N580="nulová",J580,0)</f>
        <v>0</v>
      </c>
      <c r="BJ580" s="17" t="s">
        <v>79</v>
      </c>
      <c r="BK580" s="144">
        <f>ROUND(I580*H580,2)</f>
        <v>0</v>
      </c>
      <c r="BL580" s="17" t="s">
        <v>269</v>
      </c>
      <c r="BM580" s="143" t="s">
        <v>581</v>
      </c>
    </row>
    <row r="581" spans="2:65" s="1" customFormat="1">
      <c r="B581" s="29"/>
      <c r="D581" s="145" t="s">
        <v>169</v>
      </c>
      <c r="F581" s="146" t="s">
        <v>582</v>
      </c>
      <c r="L581" s="29"/>
      <c r="M581" s="147"/>
      <c r="T581" s="52"/>
      <c r="AT581" s="17" t="s">
        <v>169</v>
      </c>
      <c r="AU581" s="17" t="s">
        <v>81</v>
      </c>
    </row>
    <row r="582" spans="2:65" s="12" customFormat="1" ht="22.5">
      <c r="B582" s="148"/>
      <c r="D582" s="149" t="s">
        <v>171</v>
      </c>
      <c r="E582" s="150" t="s">
        <v>1</v>
      </c>
      <c r="F582" s="151" t="s">
        <v>172</v>
      </c>
      <c r="H582" s="150" t="s">
        <v>1</v>
      </c>
      <c r="L582" s="148"/>
      <c r="M582" s="152"/>
      <c r="T582" s="153"/>
      <c r="AT582" s="150" t="s">
        <v>171</v>
      </c>
      <c r="AU582" s="150" t="s">
        <v>81</v>
      </c>
      <c r="AV582" s="12" t="s">
        <v>79</v>
      </c>
      <c r="AW582" s="12" t="s">
        <v>29</v>
      </c>
      <c r="AX582" s="12" t="s">
        <v>72</v>
      </c>
      <c r="AY582" s="150" t="s">
        <v>160</v>
      </c>
    </row>
    <row r="583" spans="2:65" s="12" customFormat="1">
      <c r="B583" s="148"/>
      <c r="D583" s="149" t="s">
        <v>171</v>
      </c>
      <c r="E583" s="150" t="s">
        <v>1</v>
      </c>
      <c r="F583" s="151" t="s">
        <v>173</v>
      </c>
      <c r="H583" s="150" t="s">
        <v>1</v>
      </c>
      <c r="L583" s="148"/>
      <c r="M583" s="152"/>
      <c r="T583" s="153"/>
      <c r="AT583" s="150" t="s">
        <v>171</v>
      </c>
      <c r="AU583" s="150" t="s">
        <v>81</v>
      </c>
      <c r="AV583" s="12" t="s">
        <v>79</v>
      </c>
      <c r="AW583" s="12" t="s">
        <v>29</v>
      </c>
      <c r="AX583" s="12" t="s">
        <v>72</v>
      </c>
      <c r="AY583" s="150" t="s">
        <v>160</v>
      </c>
    </row>
    <row r="584" spans="2:65" s="13" customFormat="1" ht="22.5">
      <c r="B584" s="154"/>
      <c r="D584" s="149" t="s">
        <v>171</v>
      </c>
      <c r="E584" s="155" t="s">
        <v>1</v>
      </c>
      <c r="F584" s="156" t="s">
        <v>583</v>
      </c>
      <c r="H584" s="157">
        <v>33.496000000000002</v>
      </c>
      <c r="L584" s="154"/>
      <c r="M584" s="158"/>
      <c r="T584" s="159"/>
      <c r="AT584" s="155" t="s">
        <v>171</v>
      </c>
      <c r="AU584" s="155" t="s">
        <v>81</v>
      </c>
      <c r="AV584" s="13" t="s">
        <v>81</v>
      </c>
      <c r="AW584" s="13" t="s">
        <v>29</v>
      </c>
      <c r="AX584" s="13" t="s">
        <v>72</v>
      </c>
      <c r="AY584" s="155" t="s">
        <v>160</v>
      </c>
    </row>
    <row r="585" spans="2:65" s="13" customFormat="1">
      <c r="B585" s="154"/>
      <c r="D585" s="149" t="s">
        <v>171</v>
      </c>
      <c r="E585" s="155" t="s">
        <v>1</v>
      </c>
      <c r="F585" s="156" t="s">
        <v>584</v>
      </c>
      <c r="H585" s="157">
        <v>10.95</v>
      </c>
      <c r="L585" s="154"/>
      <c r="M585" s="158"/>
      <c r="T585" s="159"/>
      <c r="AT585" s="155" t="s">
        <v>171</v>
      </c>
      <c r="AU585" s="155" t="s">
        <v>81</v>
      </c>
      <c r="AV585" s="13" t="s">
        <v>81</v>
      </c>
      <c r="AW585" s="13" t="s">
        <v>29</v>
      </c>
      <c r="AX585" s="13" t="s">
        <v>72</v>
      </c>
      <c r="AY585" s="155" t="s">
        <v>160</v>
      </c>
    </row>
    <row r="586" spans="2:65" s="15" customFormat="1">
      <c r="B586" s="166"/>
      <c r="D586" s="149" t="s">
        <v>171</v>
      </c>
      <c r="E586" s="167" t="s">
        <v>1</v>
      </c>
      <c r="F586" s="168" t="s">
        <v>252</v>
      </c>
      <c r="H586" s="169">
        <v>44.445999999999998</v>
      </c>
      <c r="L586" s="166"/>
      <c r="M586" s="170"/>
      <c r="T586" s="171"/>
      <c r="AT586" s="167" t="s">
        <v>171</v>
      </c>
      <c r="AU586" s="167" t="s">
        <v>81</v>
      </c>
      <c r="AV586" s="15" t="s">
        <v>184</v>
      </c>
      <c r="AW586" s="15" t="s">
        <v>29</v>
      </c>
      <c r="AX586" s="15" t="s">
        <v>72</v>
      </c>
      <c r="AY586" s="167" t="s">
        <v>160</v>
      </c>
    </row>
    <row r="587" spans="2:65" s="14" customFormat="1">
      <c r="B587" s="160"/>
      <c r="D587" s="149" t="s">
        <v>171</v>
      </c>
      <c r="E587" s="161" t="s">
        <v>1</v>
      </c>
      <c r="F587" s="162" t="s">
        <v>176</v>
      </c>
      <c r="H587" s="163">
        <v>44.445999999999998</v>
      </c>
      <c r="L587" s="160"/>
      <c r="M587" s="164"/>
      <c r="T587" s="165"/>
      <c r="AT587" s="161" t="s">
        <v>171</v>
      </c>
      <c r="AU587" s="161" t="s">
        <v>81</v>
      </c>
      <c r="AV587" s="14" t="s">
        <v>167</v>
      </c>
      <c r="AW587" s="14" t="s">
        <v>29</v>
      </c>
      <c r="AX587" s="14" t="s">
        <v>79</v>
      </c>
      <c r="AY587" s="161" t="s">
        <v>160</v>
      </c>
    </row>
    <row r="588" spans="2:65" s="1" customFormat="1" ht="24.2" customHeight="1">
      <c r="B588" s="132"/>
      <c r="C588" s="133" t="s">
        <v>585</v>
      </c>
      <c r="D588" s="133" t="s">
        <v>162</v>
      </c>
      <c r="E588" s="134" t="s">
        <v>586</v>
      </c>
      <c r="F588" s="135" t="s">
        <v>587</v>
      </c>
      <c r="G588" s="136" t="s">
        <v>165</v>
      </c>
      <c r="H588" s="137">
        <v>57.225000000000001</v>
      </c>
      <c r="I588" s="138">
        <v>0</v>
      </c>
      <c r="J588" s="138">
        <f>ROUND(I588*H588,2)</f>
        <v>0</v>
      </c>
      <c r="K588" s="135" t="s">
        <v>166</v>
      </c>
      <c r="L588" s="29"/>
      <c r="M588" s="139" t="s">
        <v>1</v>
      </c>
      <c r="N588" s="140" t="s">
        <v>37</v>
      </c>
      <c r="O588" s="141">
        <v>5.3999999999999999E-2</v>
      </c>
      <c r="P588" s="141">
        <f>O588*H588</f>
        <v>3.09015</v>
      </c>
      <c r="Q588" s="141">
        <v>0</v>
      </c>
      <c r="R588" s="141">
        <f>Q588*H588</f>
        <v>0</v>
      </c>
      <c r="S588" s="141">
        <v>0</v>
      </c>
      <c r="T588" s="142">
        <f>S588*H588</f>
        <v>0</v>
      </c>
      <c r="AR588" s="143" t="s">
        <v>269</v>
      </c>
      <c r="AT588" s="143" t="s">
        <v>162</v>
      </c>
      <c r="AU588" s="143" t="s">
        <v>81</v>
      </c>
      <c r="AY588" s="17" t="s">
        <v>160</v>
      </c>
      <c r="BE588" s="144">
        <f>IF(N588="základní",J588,0)</f>
        <v>0</v>
      </c>
      <c r="BF588" s="144">
        <f>IF(N588="snížená",J588,0)</f>
        <v>0</v>
      </c>
      <c r="BG588" s="144">
        <f>IF(N588="zákl. přenesená",J588,0)</f>
        <v>0</v>
      </c>
      <c r="BH588" s="144">
        <f>IF(N588="sníž. přenesená",J588,0)</f>
        <v>0</v>
      </c>
      <c r="BI588" s="144">
        <f>IF(N588="nulová",J588,0)</f>
        <v>0</v>
      </c>
      <c r="BJ588" s="17" t="s">
        <v>79</v>
      </c>
      <c r="BK588" s="144">
        <f>ROUND(I588*H588,2)</f>
        <v>0</v>
      </c>
      <c r="BL588" s="17" t="s">
        <v>269</v>
      </c>
      <c r="BM588" s="143" t="s">
        <v>588</v>
      </c>
    </row>
    <row r="589" spans="2:65" s="1" customFormat="1">
      <c r="B589" s="29"/>
      <c r="D589" s="145" t="s">
        <v>169</v>
      </c>
      <c r="F589" s="146" t="s">
        <v>589</v>
      </c>
      <c r="L589" s="29"/>
      <c r="M589" s="147"/>
      <c r="T589" s="52"/>
      <c r="AT589" s="17" t="s">
        <v>169</v>
      </c>
      <c r="AU589" s="17" t="s">
        <v>81</v>
      </c>
    </row>
    <row r="590" spans="2:65" s="12" customFormat="1" ht="22.5">
      <c r="B590" s="148"/>
      <c r="D590" s="149" t="s">
        <v>171</v>
      </c>
      <c r="E590" s="150" t="s">
        <v>1</v>
      </c>
      <c r="F590" s="151" t="s">
        <v>172</v>
      </c>
      <c r="H590" s="150" t="s">
        <v>1</v>
      </c>
      <c r="L590" s="148"/>
      <c r="M590" s="152"/>
      <c r="T590" s="153"/>
      <c r="AT590" s="150" t="s">
        <v>171</v>
      </c>
      <c r="AU590" s="150" t="s">
        <v>81</v>
      </c>
      <c r="AV590" s="12" t="s">
        <v>79</v>
      </c>
      <c r="AW590" s="12" t="s">
        <v>29</v>
      </c>
      <c r="AX590" s="12" t="s">
        <v>72</v>
      </c>
      <c r="AY590" s="150" t="s">
        <v>160</v>
      </c>
    </row>
    <row r="591" spans="2:65" s="12" customFormat="1">
      <c r="B591" s="148"/>
      <c r="D591" s="149" t="s">
        <v>171</v>
      </c>
      <c r="E591" s="150" t="s">
        <v>1</v>
      </c>
      <c r="F591" s="151" t="s">
        <v>348</v>
      </c>
      <c r="H591" s="150" t="s">
        <v>1</v>
      </c>
      <c r="L591" s="148"/>
      <c r="M591" s="152"/>
      <c r="T591" s="153"/>
      <c r="AT591" s="150" t="s">
        <v>171</v>
      </c>
      <c r="AU591" s="150" t="s">
        <v>81</v>
      </c>
      <c r="AV591" s="12" t="s">
        <v>79</v>
      </c>
      <c r="AW591" s="12" t="s">
        <v>29</v>
      </c>
      <c r="AX591" s="12" t="s">
        <v>72</v>
      </c>
      <c r="AY591" s="150" t="s">
        <v>160</v>
      </c>
    </row>
    <row r="592" spans="2:65" s="12" customFormat="1">
      <c r="B592" s="148"/>
      <c r="D592" s="149" t="s">
        <v>171</v>
      </c>
      <c r="E592" s="150" t="s">
        <v>1</v>
      </c>
      <c r="F592" s="151" t="s">
        <v>173</v>
      </c>
      <c r="H592" s="150" t="s">
        <v>1</v>
      </c>
      <c r="L592" s="148"/>
      <c r="M592" s="152"/>
      <c r="T592" s="153"/>
      <c r="AT592" s="150" t="s">
        <v>171</v>
      </c>
      <c r="AU592" s="150" t="s">
        <v>81</v>
      </c>
      <c r="AV592" s="12" t="s">
        <v>79</v>
      </c>
      <c r="AW592" s="12" t="s">
        <v>29</v>
      </c>
      <c r="AX592" s="12" t="s">
        <v>72</v>
      </c>
      <c r="AY592" s="150" t="s">
        <v>160</v>
      </c>
    </row>
    <row r="593" spans="2:65" s="12" customFormat="1">
      <c r="B593" s="148"/>
      <c r="D593" s="149" t="s">
        <v>171</v>
      </c>
      <c r="E593" s="150" t="s">
        <v>1</v>
      </c>
      <c r="F593" s="151" t="s">
        <v>349</v>
      </c>
      <c r="H593" s="150" t="s">
        <v>1</v>
      </c>
      <c r="L593" s="148"/>
      <c r="M593" s="152"/>
      <c r="T593" s="153"/>
      <c r="AT593" s="150" t="s">
        <v>171</v>
      </c>
      <c r="AU593" s="150" t="s">
        <v>81</v>
      </c>
      <c r="AV593" s="12" t="s">
        <v>79</v>
      </c>
      <c r="AW593" s="12" t="s">
        <v>29</v>
      </c>
      <c r="AX593" s="12" t="s">
        <v>72</v>
      </c>
      <c r="AY593" s="150" t="s">
        <v>160</v>
      </c>
    </row>
    <row r="594" spans="2:65" s="13" customFormat="1" ht="22.5">
      <c r="B594" s="154"/>
      <c r="D594" s="149" t="s">
        <v>171</v>
      </c>
      <c r="E594" s="155" t="s">
        <v>1</v>
      </c>
      <c r="F594" s="156" t="s">
        <v>590</v>
      </c>
      <c r="H594" s="157">
        <v>57.225000000000001</v>
      </c>
      <c r="L594" s="154"/>
      <c r="M594" s="158"/>
      <c r="T594" s="159"/>
      <c r="AT594" s="155" t="s">
        <v>171</v>
      </c>
      <c r="AU594" s="155" t="s">
        <v>81</v>
      </c>
      <c r="AV594" s="13" t="s">
        <v>81</v>
      </c>
      <c r="AW594" s="13" t="s">
        <v>29</v>
      </c>
      <c r="AX594" s="13" t="s">
        <v>72</v>
      </c>
      <c r="AY594" s="155" t="s">
        <v>160</v>
      </c>
    </row>
    <row r="595" spans="2:65" s="15" customFormat="1">
      <c r="B595" s="166"/>
      <c r="D595" s="149" t="s">
        <v>171</v>
      </c>
      <c r="E595" s="167" t="s">
        <v>1</v>
      </c>
      <c r="F595" s="168" t="s">
        <v>252</v>
      </c>
      <c r="H595" s="169">
        <v>57.225000000000001</v>
      </c>
      <c r="L595" s="166"/>
      <c r="M595" s="170"/>
      <c r="T595" s="171"/>
      <c r="AT595" s="167" t="s">
        <v>171</v>
      </c>
      <c r="AU595" s="167" t="s">
        <v>81</v>
      </c>
      <c r="AV595" s="15" t="s">
        <v>184</v>
      </c>
      <c r="AW595" s="15" t="s">
        <v>29</v>
      </c>
      <c r="AX595" s="15" t="s">
        <v>72</v>
      </c>
      <c r="AY595" s="167" t="s">
        <v>160</v>
      </c>
    </row>
    <row r="596" spans="2:65" s="14" customFormat="1">
      <c r="B596" s="160"/>
      <c r="D596" s="149" t="s">
        <v>171</v>
      </c>
      <c r="E596" s="161" t="s">
        <v>1</v>
      </c>
      <c r="F596" s="162" t="s">
        <v>176</v>
      </c>
      <c r="H596" s="163">
        <v>57.225000000000001</v>
      </c>
      <c r="L596" s="160"/>
      <c r="M596" s="164"/>
      <c r="T596" s="165"/>
      <c r="AT596" s="161" t="s">
        <v>171</v>
      </c>
      <c r="AU596" s="161" t="s">
        <v>81</v>
      </c>
      <c r="AV596" s="14" t="s">
        <v>167</v>
      </c>
      <c r="AW596" s="14" t="s">
        <v>29</v>
      </c>
      <c r="AX596" s="14" t="s">
        <v>79</v>
      </c>
      <c r="AY596" s="161" t="s">
        <v>160</v>
      </c>
    </row>
    <row r="597" spans="2:65" s="1" customFormat="1" ht="16.5" customHeight="1">
      <c r="B597" s="132"/>
      <c r="C597" s="173" t="s">
        <v>591</v>
      </c>
      <c r="D597" s="173" t="s">
        <v>445</v>
      </c>
      <c r="E597" s="174" t="s">
        <v>592</v>
      </c>
      <c r="F597" s="175" t="s">
        <v>593</v>
      </c>
      <c r="G597" s="176" t="s">
        <v>335</v>
      </c>
      <c r="H597" s="177">
        <v>0.03</v>
      </c>
      <c r="I597" s="178">
        <v>0</v>
      </c>
      <c r="J597" s="178">
        <f>ROUND(I597*H597,2)</f>
        <v>0</v>
      </c>
      <c r="K597" s="175" t="s">
        <v>166</v>
      </c>
      <c r="L597" s="179"/>
      <c r="M597" s="180" t="s">
        <v>1</v>
      </c>
      <c r="N597" s="181" t="s">
        <v>37</v>
      </c>
      <c r="O597" s="141">
        <v>0</v>
      </c>
      <c r="P597" s="141">
        <f>O597*H597</f>
        <v>0</v>
      </c>
      <c r="Q597" s="141">
        <v>1</v>
      </c>
      <c r="R597" s="141">
        <f>Q597*H597</f>
        <v>0.03</v>
      </c>
      <c r="S597" s="141">
        <v>0</v>
      </c>
      <c r="T597" s="142">
        <f>S597*H597</f>
        <v>0</v>
      </c>
      <c r="AR597" s="143" t="s">
        <v>379</v>
      </c>
      <c r="AT597" s="143" t="s">
        <v>445</v>
      </c>
      <c r="AU597" s="143" t="s">
        <v>81</v>
      </c>
      <c r="AY597" s="17" t="s">
        <v>160</v>
      </c>
      <c r="BE597" s="144">
        <f>IF(N597="základní",J597,0)</f>
        <v>0</v>
      </c>
      <c r="BF597" s="144">
        <f>IF(N597="snížená",J597,0)</f>
        <v>0</v>
      </c>
      <c r="BG597" s="144">
        <f>IF(N597="zákl. přenesená",J597,0)</f>
        <v>0</v>
      </c>
      <c r="BH597" s="144">
        <f>IF(N597="sníž. přenesená",J597,0)</f>
        <v>0</v>
      </c>
      <c r="BI597" s="144">
        <f>IF(N597="nulová",J597,0)</f>
        <v>0</v>
      </c>
      <c r="BJ597" s="17" t="s">
        <v>79</v>
      </c>
      <c r="BK597" s="144">
        <f>ROUND(I597*H597,2)</f>
        <v>0</v>
      </c>
      <c r="BL597" s="17" t="s">
        <v>269</v>
      </c>
      <c r="BM597" s="143" t="s">
        <v>594</v>
      </c>
    </row>
    <row r="598" spans="2:65" s="13" customFormat="1">
      <c r="B598" s="154"/>
      <c r="D598" s="149" t="s">
        <v>171</v>
      </c>
      <c r="E598" s="155" t="s">
        <v>1</v>
      </c>
      <c r="F598" s="156" t="s">
        <v>595</v>
      </c>
      <c r="H598" s="157">
        <v>1.2999999999999999E-2</v>
      </c>
      <c r="L598" s="154"/>
      <c r="M598" s="158"/>
      <c r="T598" s="159"/>
      <c r="AT598" s="155" t="s">
        <v>171</v>
      </c>
      <c r="AU598" s="155" t="s">
        <v>81</v>
      </c>
      <c r="AV598" s="13" t="s">
        <v>81</v>
      </c>
      <c r="AW598" s="13" t="s">
        <v>29</v>
      </c>
      <c r="AX598" s="13" t="s">
        <v>72</v>
      </c>
      <c r="AY598" s="155" t="s">
        <v>160</v>
      </c>
    </row>
    <row r="599" spans="2:65" s="13" customFormat="1">
      <c r="B599" s="154"/>
      <c r="D599" s="149" t="s">
        <v>171</v>
      </c>
      <c r="E599" s="155" t="s">
        <v>1</v>
      </c>
      <c r="F599" s="156" t="s">
        <v>596</v>
      </c>
      <c r="H599" s="157">
        <v>1.7000000000000001E-2</v>
      </c>
      <c r="L599" s="154"/>
      <c r="M599" s="158"/>
      <c r="T599" s="159"/>
      <c r="AT599" s="155" t="s">
        <v>171</v>
      </c>
      <c r="AU599" s="155" t="s">
        <v>81</v>
      </c>
      <c r="AV599" s="13" t="s">
        <v>81</v>
      </c>
      <c r="AW599" s="13" t="s">
        <v>29</v>
      </c>
      <c r="AX599" s="13" t="s">
        <v>72</v>
      </c>
      <c r="AY599" s="155" t="s">
        <v>160</v>
      </c>
    </row>
    <row r="600" spans="2:65" s="14" customFormat="1">
      <c r="B600" s="160"/>
      <c r="D600" s="149" t="s">
        <v>171</v>
      </c>
      <c r="E600" s="161" t="s">
        <v>1</v>
      </c>
      <c r="F600" s="162" t="s">
        <v>176</v>
      </c>
      <c r="H600" s="163">
        <v>0.03</v>
      </c>
      <c r="L600" s="160"/>
      <c r="M600" s="164"/>
      <c r="T600" s="165"/>
      <c r="AT600" s="161" t="s">
        <v>171</v>
      </c>
      <c r="AU600" s="161" t="s">
        <v>81</v>
      </c>
      <c r="AV600" s="14" t="s">
        <v>167</v>
      </c>
      <c r="AW600" s="14" t="s">
        <v>29</v>
      </c>
      <c r="AX600" s="14" t="s">
        <v>79</v>
      </c>
      <c r="AY600" s="161" t="s">
        <v>160</v>
      </c>
    </row>
    <row r="601" spans="2:65" s="1" customFormat="1" ht="24.2" customHeight="1">
      <c r="B601" s="132"/>
      <c r="C601" s="133" t="s">
        <v>597</v>
      </c>
      <c r="D601" s="133" t="s">
        <v>162</v>
      </c>
      <c r="E601" s="134" t="s">
        <v>598</v>
      </c>
      <c r="F601" s="135" t="s">
        <v>599</v>
      </c>
      <c r="G601" s="136" t="s">
        <v>165</v>
      </c>
      <c r="H601" s="137">
        <v>88.893000000000001</v>
      </c>
      <c r="I601" s="138">
        <v>0</v>
      </c>
      <c r="J601" s="138">
        <f>ROUND(I601*H601,2)</f>
        <v>0</v>
      </c>
      <c r="K601" s="135" t="s">
        <v>166</v>
      </c>
      <c r="L601" s="29"/>
      <c r="M601" s="139" t="s">
        <v>1</v>
      </c>
      <c r="N601" s="140" t="s">
        <v>37</v>
      </c>
      <c r="O601" s="141">
        <v>0.19800000000000001</v>
      </c>
      <c r="P601" s="141">
        <f>O601*H601</f>
        <v>17.600814</v>
      </c>
      <c r="Q601" s="141">
        <v>4.0000000000000002E-4</v>
      </c>
      <c r="R601" s="141">
        <f>Q601*H601</f>
        <v>3.5557200000000004E-2</v>
      </c>
      <c r="S601" s="141">
        <v>0</v>
      </c>
      <c r="T601" s="142">
        <f>S601*H601</f>
        <v>0</v>
      </c>
      <c r="AR601" s="143" t="s">
        <v>269</v>
      </c>
      <c r="AT601" s="143" t="s">
        <v>162</v>
      </c>
      <c r="AU601" s="143" t="s">
        <v>81</v>
      </c>
      <c r="AY601" s="17" t="s">
        <v>160</v>
      </c>
      <c r="BE601" s="144">
        <f>IF(N601="základní",J601,0)</f>
        <v>0</v>
      </c>
      <c r="BF601" s="144">
        <f>IF(N601="snížená",J601,0)</f>
        <v>0</v>
      </c>
      <c r="BG601" s="144">
        <f>IF(N601="zákl. přenesená",J601,0)</f>
        <v>0</v>
      </c>
      <c r="BH601" s="144">
        <f>IF(N601="sníž. přenesená",J601,0)</f>
        <v>0</v>
      </c>
      <c r="BI601" s="144">
        <f>IF(N601="nulová",J601,0)</f>
        <v>0</v>
      </c>
      <c r="BJ601" s="17" t="s">
        <v>79</v>
      </c>
      <c r="BK601" s="144">
        <f>ROUND(I601*H601,2)</f>
        <v>0</v>
      </c>
      <c r="BL601" s="17" t="s">
        <v>269</v>
      </c>
      <c r="BM601" s="143" t="s">
        <v>600</v>
      </c>
    </row>
    <row r="602" spans="2:65" s="1" customFormat="1">
      <c r="B602" s="29"/>
      <c r="D602" s="145" t="s">
        <v>169</v>
      </c>
      <c r="F602" s="146" t="s">
        <v>601</v>
      </c>
      <c r="L602" s="29"/>
      <c r="M602" s="147"/>
      <c r="T602" s="52"/>
      <c r="AT602" s="17" t="s">
        <v>169</v>
      </c>
      <c r="AU602" s="17" t="s">
        <v>81</v>
      </c>
    </row>
    <row r="603" spans="2:65" s="12" customFormat="1" ht="22.5">
      <c r="B603" s="148"/>
      <c r="D603" s="149" t="s">
        <v>171</v>
      </c>
      <c r="E603" s="150" t="s">
        <v>1</v>
      </c>
      <c r="F603" s="151" t="s">
        <v>172</v>
      </c>
      <c r="H603" s="150" t="s">
        <v>1</v>
      </c>
      <c r="L603" s="148"/>
      <c r="M603" s="152"/>
      <c r="T603" s="153"/>
      <c r="AT603" s="150" t="s">
        <v>171</v>
      </c>
      <c r="AU603" s="150" t="s">
        <v>81</v>
      </c>
      <c r="AV603" s="12" t="s">
        <v>79</v>
      </c>
      <c r="AW603" s="12" t="s">
        <v>29</v>
      </c>
      <c r="AX603" s="12" t="s">
        <v>72</v>
      </c>
      <c r="AY603" s="150" t="s">
        <v>160</v>
      </c>
    </row>
    <row r="604" spans="2:65" s="12" customFormat="1">
      <c r="B604" s="148"/>
      <c r="D604" s="149" t="s">
        <v>171</v>
      </c>
      <c r="E604" s="150" t="s">
        <v>1</v>
      </c>
      <c r="F604" s="151" t="s">
        <v>173</v>
      </c>
      <c r="H604" s="150" t="s">
        <v>1</v>
      </c>
      <c r="L604" s="148"/>
      <c r="M604" s="152"/>
      <c r="T604" s="153"/>
      <c r="AT604" s="150" t="s">
        <v>171</v>
      </c>
      <c r="AU604" s="150" t="s">
        <v>81</v>
      </c>
      <c r="AV604" s="12" t="s">
        <v>79</v>
      </c>
      <c r="AW604" s="12" t="s">
        <v>29</v>
      </c>
      <c r="AX604" s="12" t="s">
        <v>72</v>
      </c>
      <c r="AY604" s="150" t="s">
        <v>160</v>
      </c>
    </row>
    <row r="605" spans="2:65" s="13" customFormat="1" ht="22.5">
      <c r="B605" s="154"/>
      <c r="D605" s="149" t="s">
        <v>171</v>
      </c>
      <c r="E605" s="155" t="s">
        <v>1</v>
      </c>
      <c r="F605" s="156" t="s">
        <v>602</v>
      </c>
      <c r="H605" s="157">
        <v>66.992999999999995</v>
      </c>
      <c r="L605" s="154"/>
      <c r="M605" s="158"/>
      <c r="T605" s="159"/>
      <c r="AT605" s="155" t="s">
        <v>171</v>
      </c>
      <c r="AU605" s="155" t="s">
        <v>81</v>
      </c>
      <c r="AV605" s="13" t="s">
        <v>81</v>
      </c>
      <c r="AW605" s="13" t="s">
        <v>29</v>
      </c>
      <c r="AX605" s="13" t="s">
        <v>72</v>
      </c>
      <c r="AY605" s="155" t="s">
        <v>160</v>
      </c>
    </row>
    <row r="606" spans="2:65" s="13" customFormat="1">
      <c r="B606" s="154"/>
      <c r="D606" s="149" t="s">
        <v>171</v>
      </c>
      <c r="E606" s="155" t="s">
        <v>1</v>
      </c>
      <c r="F606" s="156" t="s">
        <v>603</v>
      </c>
      <c r="H606" s="157">
        <v>21.9</v>
      </c>
      <c r="L606" s="154"/>
      <c r="M606" s="158"/>
      <c r="T606" s="159"/>
      <c r="AT606" s="155" t="s">
        <v>171</v>
      </c>
      <c r="AU606" s="155" t="s">
        <v>81</v>
      </c>
      <c r="AV606" s="13" t="s">
        <v>81</v>
      </c>
      <c r="AW606" s="13" t="s">
        <v>29</v>
      </c>
      <c r="AX606" s="13" t="s">
        <v>72</v>
      </c>
      <c r="AY606" s="155" t="s">
        <v>160</v>
      </c>
    </row>
    <row r="607" spans="2:65" s="15" customFormat="1">
      <c r="B607" s="166"/>
      <c r="D607" s="149" t="s">
        <v>171</v>
      </c>
      <c r="E607" s="167" t="s">
        <v>1</v>
      </c>
      <c r="F607" s="168" t="s">
        <v>252</v>
      </c>
      <c r="H607" s="169">
        <v>88.893000000000001</v>
      </c>
      <c r="L607" s="166"/>
      <c r="M607" s="170"/>
      <c r="T607" s="171"/>
      <c r="AT607" s="167" t="s">
        <v>171</v>
      </c>
      <c r="AU607" s="167" t="s">
        <v>81</v>
      </c>
      <c r="AV607" s="15" t="s">
        <v>184</v>
      </c>
      <c r="AW607" s="15" t="s">
        <v>29</v>
      </c>
      <c r="AX607" s="15" t="s">
        <v>72</v>
      </c>
      <c r="AY607" s="167" t="s">
        <v>160</v>
      </c>
    </row>
    <row r="608" spans="2:65" s="14" customFormat="1">
      <c r="B608" s="160"/>
      <c r="D608" s="149" t="s">
        <v>171</v>
      </c>
      <c r="E608" s="161" t="s">
        <v>1</v>
      </c>
      <c r="F608" s="162" t="s">
        <v>176</v>
      </c>
      <c r="H608" s="163">
        <v>88.893000000000001</v>
      </c>
      <c r="L608" s="160"/>
      <c r="M608" s="164"/>
      <c r="T608" s="165"/>
      <c r="AT608" s="161" t="s">
        <v>171</v>
      </c>
      <c r="AU608" s="161" t="s">
        <v>81</v>
      </c>
      <c r="AV608" s="14" t="s">
        <v>167</v>
      </c>
      <c r="AW608" s="14" t="s">
        <v>29</v>
      </c>
      <c r="AX608" s="14" t="s">
        <v>79</v>
      </c>
      <c r="AY608" s="161" t="s">
        <v>160</v>
      </c>
    </row>
    <row r="609" spans="2:65" s="1" customFormat="1" ht="24.2" customHeight="1">
      <c r="B609" s="132"/>
      <c r="C609" s="133" t="s">
        <v>604</v>
      </c>
      <c r="D609" s="133" t="s">
        <v>162</v>
      </c>
      <c r="E609" s="134" t="s">
        <v>605</v>
      </c>
      <c r="F609" s="135" t="s">
        <v>606</v>
      </c>
      <c r="G609" s="136" t="s">
        <v>165</v>
      </c>
      <c r="H609" s="137">
        <v>114.45</v>
      </c>
      <c r="I609" s="138">
        <v>0</v>
      </c>
      <c r="J609" s="138">
        <f>ROUND(I609*H609,2)</f>
        <v>0</v>
      </c>
      <c r="K609" s="135" t="s">
        <v>166</v>
      </c>
      <c r="L609" s="29"/>
      <c r="M609" s="139" t="s">
        <v>1</v>
      </c>
      <c r="N609" s="140" t="s">
        <v>37</v>
      </c>
      <c r="O609" s="141">
        <v>0.26</v>
      </c>
      <c r="P609" s="141">
        <f>O609*H609</f>
        <v>29.757000000000001</v>
      </c>
      <c r="Q609" s="141">
        <v>4.0000000000000002E-4</v>
      </c>
      <c r="R609" s="141">
        <f>Q609*H609</f>
        <v>4.5780000000000001E-2</v>
      </c>
      <c r="S609" s="141">
        <v>0</v>
      </c>
      <c r="T609" s="142">
        <f>S609*H609</f>
        <v>0</v>
      </c>
      <c r="AR609" s="143" t="s">
        <v>269</v>
      </c>
      <c r="AT609" s="143" t="s">
        <v>162</v>
      </c>
      <c r="AU609" s="143" t="s">
        <v>81</v>
      </c>
      <c r="AY609" s="17" t="s">
        <v>160</v>
      </c>
      <c r="BE609" s="144">
        <f>IF(N609="základní",J609,0)</f>
        <v>0</v>
      </c>
      <c r="BF609" s="144">
        <f>IF(N609="snížená",J609,0)</f>
        <v>0</v>
      </c>
      <c r="BG609" s="144">
        <f>IF(N609="zákl. přenesená",J609,0)</f>
        <v>0</v>
      </c>
      <c r="BH609" s="144">
        <f>IF(N609="sníž. přenesená",J609,0)</f>
        <v>0</v>
      </c>
      <c r="BI609" s="144">
        <f>IF(N609="nulová",J609,0)</f>
        <v>0</v>
      </c>
      <c r="BJ609" s="17" t="s">
        <v>79</v>
      </c>
      <c r="BK609" s="144">
        <f>ROUND(I609*H609,2)</f>
        <v>0</v>
      </c>
      <c r="BL609" s="17" t="s">
        <v>269</v>
      </c>
      <c r="BM609" s="143" t="s">
        <v>607</v>
      </c>
    </row>
    <row r="610" spans="2:65" s="1" customFormat="1">
      <c r="B610" s="29"/>
      <c r="D610" s="145" t="s">
        <v>169</v>
      </c>
      <c r="F610" s="146" t="s">
        <v>608</v>
      </c>
      <c r="L610" s="29"/>
      <c r="M610" s="147"/>
      <c r="T610" s="52"/>
      <c r="AT610" s="17" t="s">
        <v>169</v>
      </c>
      <c r="AU610" s="17" t="s">
        <v>81</v>
      </c>
    </row>
    <row r="611" spans="2:65" s="12" customFormat="1" ht="22.5">
      <c r="B611" s="148"/>
      <c r="D611" s="149" t="s">
        <v>171</v>
      </c>
      <c r="E611" s="150" t="s">
        <v>1</v>
      </c>
      <c r="F611" s="151" t="s">
        <v>172</v>
      </c>
      <c r="H611" s="150" t="s">
        <v>1</v>
      </c>
      <c r="L611" s="148"/>
      <c r="M611" s="152"/>
      <c r="T611" s="153"/>
      <c r="AT611" s="150" t="s">
        <v>171</v>
      </c>
      <c r="AU611" s="150" t="s">
        <v>81</v>
      </c>
      <c r="AV611" s="12" t="s">
        <v>79</v>
      </c>
      <c r="AW611" s="12" t="s">
        <v>29</v>
      </c>
      <c r="AX611" s="12" t="s">
        <v>72</v>
      </c>
      <c r="AY611" s="150" t="s">
        <v>160</v>
      </c>
    </row>
    <row r="612" spans="2:65" s="12" customFormat="1">
      <c r="B612" s="148"/>
      <c r="D612" s="149" t="s">
        <v>171</v>
      </c>
      <c r="E612" s="150" t="s">
        <v>1</v>
      </c>
      <c r="F612" s="151" t="s">
        <v>348</v>
      </c>
      <c r="H612" s="150" t="s">
        <v>1</v>
      </c>
      <c r="L612" s="148"/>
      <c r="M612" s="152"/>
      <c r="T612" s="153"/>
      <c r="AT612" s="150" t="s">
        <v>171</v>
      </c>
      <c r="AU612" s="150" t="s">
        <v>81</v>
      </c>
      <c r="AV612" s="12" t="s">
        <v>79</v>
      </c>
      <c r="AW612" s="12" t="s">
        <v>29</v>
      </c>
      <c r="AX612" s="12" t="s">
        <v>72</v>
      </c>
      <c r="AY612" s="150" t="s">
        <v>160</v>
      </c>
    </row>
    <row r="613" spans="2:65" s="12" customFormat="1">
      <c r="B613" s="148"/>
      <c r="D613" s="149" t="s">
        <v>171</v>
      </c>
      <c r="E613" s="150" t="s">
        <v>1</v>
      </c>
      <c r="F613" s="151" t="s">
        <v>173</v>
      </c>
      <c r="H613" s="150" t="s">
        <v>1</v>
      </c>
      <c r="L613" s="148"/>
      <c r="M613" s="152"/>
      <c r="T613" s="153"/>
      <c r="AT613" s="150" t="s">
        <v>171</v>
      </c>
      <c r="AU613" s="150" t="s">
        <v>81</v>
      </c>
      <c r="AV613" s="12" t="s">
        <v>79</v>
      </c>
      <c r="AW613" s="12" t="s">
        <v>29</v>
      </c>
      <c r="AX613" s="12" t="s">
        <v>72</v>
      </c>
      <c r="AY613" s="150" t="s">
        <v>160</v>
      </c>
    </row>
    <row r="614" spans="2:65" s="12" customFormat="1">
      <c r="B614" s="148"/>
      <c r="D614" s="149" t="s">
        <v>171</v>
      </c>
      <c r="E614" s="150" t="s">
        <v>1</v>
      </c>
      <c r="F614" s="151" t="s">
        <v>349</v>
      </c>
      <c r="H614" s="150" t="s">
        <v>1</v>
      </c>
      <c r="L614" s="148"/>
      <c r="M614" s="152"/>
      <c r="T614" s="153"/>
      <c r="AT614" s="150" t="s">
        <v>171</v>
      </c>
      <c r="AU614" s="150" t="s">
        <v>81</v>
      </c>
      <c r="AV614" s="12" t="s">
        <v>79</v>
      </c>
      <c r="AW614" s="12" t="s">
        <v>29</v>
      </c>
      <c r="AX614" s="12" t="s">
        <v>72</v>
      </c>
      <c r="AY614" s="150" t="s">
        <v>160</v>
      </c>
    </row>
    <row r="615" spans="2:65" s="13" customFormat="1" ht="22.5">
      <c r="B615" s="154"/>
      <c r="D615" s="149" t="s">
        <v>171</v>
      </c>
      <c r="E615" s="155" t="s">
        <v>1</v>
      </c>
      <c r="F615" s="156" t="s">
        <v>609</v>
      </c>
      <c r="H615" s="157">
        <v>114.45</v>
      </c>
      <c r="L615" s="154"/>
      <c r="M615" s="158"/>
      <c r="T615" s="159"/>
      <c r="AT615" s="155" t="s">
        <v>171</v>
      </c>
      <c r="AU615" s="155" t="s">
        <v>81</v>
      </c>
      <c r="AV615" s="13" t="s">
        <v>81</v>
      </c>
      <c r="AW615" s="13" t="s">
        <v>29</v>
      </c>
      <c r="AX615" s="13" t="s">
        <v>72</v>
      </c>
      <c r="AY615" s="155" t="s">
        <v>160</v>
      </c>
    </row>
    <row r="616" spans="2:65" s="14" customFormat="1">
      <c r="B616" s="160"/>
      <c r="D616" s="149" t="s">
        <v>171</v>
      </c>
      <c r="E616" s="161" t="s">
        <v>1</v>
      </c>
      <c r="F616" s="162" t="s">
        <v>176</v>
      </c>
      <c r="H616" s="163">
        <v>114.45</v>
      </c>
      <c r="L616" s="160"/>
      <c r="M616" s="164"/>
      <c r="T616" s="165"/>
      <c r="AT616" s="161" t="s">
        <v>171</v>
      </c>
      <c r="AU616" s="161" t="s">
        <v>81</v>
      </c>
      <c r="AV616" s="14" t="s">
        <v>167</v>
      </c>
      <c r="AW616" s="14" t="s">
        <v>29</v>
      </c>
      <c r="AX616" s="14" t="s">
        <v>79</v>
      </c>
      <c r="AY616" s="161" t="s">
        <v>160</v>
      </c>
    </row>
    <row r="617" spans="2:65" s="1" customFormat="1" ht="37.9" customHeight="1">
      <c r="B617" s="132"/>
      <c r="C617" s="173" t="s">
        <v>610</v>
      </c>
      <c r="D617" s="173" t="s">
        <v>445</v>
      </c>
      <c r="E617" s="174" t="s">
        <v>611</v>
      </c>
      <c r="F617" s="175" t="s">
        <v>612</v>
      </c>
      <c r="G617" s="176" t="s">
        <v>165</v>
      </c>
      <c r="H617" s="177">
        <v>116.922</v>
      </c>
      <c r="I617" s="178">
        <v>0</v>
      </c>
      <c r="J617" s="178">
        <f>ROUND(I617*H617,2)</f>
        <v>0</v>
      </c>
      <c r="K617" s="175" t="s">
        <v>1</v>
      </c>
      <c r="L617" s="179"/>
      <c r="M617" s="180" t="s">
        <v>1</v>
      </c>
      <c r="N617" s="181" t="s">
        <v>37</v>
      </c>
      <c r="O617" s="141">
        <v>0</v>
      </c>
      <c r="P617" s="141">
        <f>O617*H617</f>
        <v>0</v>
      </c>
      <c r="Q617" s="141">
        <v>4.4999999999999997E-3</v>
      </c>
      <c r="R617" s="141">
        <f>Q617*H617</f>
        <v>0.52614899999999998</v>
      </c>
      <c r="S617" s="141">
        <v>0</v>
      </c>
      <c r="T617" s="142">
        <f>S617*H617</f>
        <v>0</v>
      </c>
      <c r="AR617" s="143" t="s">
        <v>379</v>
      </c>
      <c r="AT617" s="143" t="s">
        <v>445</v>
      </c>
      <c r="AU617" s="143" t="s">
        <v>81</v>
      </c>
      <c r="AY617" s="17" t="s">
        <v>160</v>
      </c>
      <c r="BE617" s="144">
        <f>IF(N617="základní",J617,0)</f>
        <v>0</v>
      </c>
      <c r="BF617" s="144">
        <f>IF(N617="snížená",J617,0)</f>
        <v>0</v>
      </c>
      <c r="BG617" s="144">
        <f>IF(N617="zákl. přenesená",J617,0)</f>
        <v>0</v>
      </c>
      <c r="BH617" s="144">
        <f>IF(N617="sníž. přenesená",J617,0)</f>
        <v>0</v>
      </c>
      <c r="BI617" s="144">
        <f>IF(N617="nulová",J617,0)</f>
        <v>0</v>
      </c>
      <c r="BJ617" s="17" t="s">
        <v>79</v>
      </c>
      <c r="BK617" s="144">
        <f>ROUND(I617*H617,2)</f>
        <v>0</v>
      </c>
      <c r="BL617" s="17" t="s">
        <v>269</v>
      </c>
      <c r="BM617" s="143" t="s">
        <v>613</v>
      </c>
    </row>
    <row r="618" spans="2:65" s="12" customFormat="1" ht="22.5">
      <c r="B618" s="148"/>
      <c r="D618" s="149" t="s">
        <v>171</v>
      </c>
      <c r="E618" s="150" t="s">
        <v>1</v>
      </c>
      <c r="F618" s="151" t="s">
        <v>172</v>
      </c>
      <c r="H618" s="150" t="s">
        <v>1</v>
      </c>
      <c r="L618" s="148"/>
      <c r="M618" s="152"/>
      <c r="T618" s="153"/>
      <c r="AT618" s="150" t="s">
        <v>171</v>
      </c>
      <c r="AU618" s="150" t="s">
        <v>81</v>
      </c>
      <c r="AV618" s="12" t="s">
        <v>79</v>
      </c>
      <c r="AW618" s="12" t="s">
        <v>29</v>
      </c>
      <c r="AX618" s="12" t="s">
        <v>72</v>
      </c>
      <c r="AY618" s="150" t="s">
        <v>160</v>
      </c>
    </row>
    <row r="619" spans="2:65" s="12" customFormat="1">
      <c r="B619" s="148"/>
      <c r="D619" s="149" t="s">
        <v>171</v>
      </c>
      <c r="E619" s="150" t="s">
        <v>1</v>
      </c>
      <c r="F619" s="151" t="s">
        <v>173</v>
      </c>
      <c r="H619" s="150" t="s">
        <v>1</v>
      </c>
      <c r="L619" s="148"/>
      <c r="M619" s="152"/>
      <c r="T619" s="153"/>
      <c r="AT619" s="150" t="s">
        <v>171</v>
      </c>
      <c r="AU619" s="150" t="s">
        <v>81</v>
      </c>
      <c r="AV619" s="12" t="s">
        <v>79</v>
      </c>
      <c r="AW619" s="12" t="s">
        <v>29</v>
      </c>
      <c r="AX619" s="12" t="s">
        <v>72</v>
      </c>
      <c r="AY619" s="150" t="s">
        <v>160</v>
      </c>
    </row>
    <row r="620" spans="2:65" s="12" customFormat="1">
      <c r="B620" s="148"/>
      <c r="D620" s="149" t="s">
        <v>171</v>
      </c>
      <c r="E620" s="150" t="s">
        <v>1</v>
      </c>
      <c r="F620" s="151" t="s">
        <v>614</v>
      </c>
      <c r="H620" s="150" t="s">
        <v>1</v>
      </c>
      <c r="L620" s="148"/>
      <c r="M620" s="152"/>
      <c r="T620" s="153"/>
      <c r="AT620" s="150" t="s">
        <v>171</v>
      </c>
      <c r="AU620" s="150" t="s">
        <v>81</v>
      </c>
      <c r="AV620" s="12" t="s">
        <v>79</v>
      </c>
      <c r="AW620" s="12" t="s">
        <v>29</v>
      </c>
      <c r="AX620" s="12" t="s">
        <v>72</v>
      </c>
      <c r="AY620" s="150" t="s">
        <v>160</v>
      </c>
    </row>
    <row r="621" spans="2:65" s="13" customFormat="1" ht="22.5">
      <c r="B621" s="154"/>
      <c r="D621" s="149" t="s">
        <v>171</v>
      </c>
      <c r="E621" s="155" t="s">
        <v>1</v>
      </c>
      <c r="F621" s="156" t="s">
        <v>583</v>
      </c>
      <c r="H621" s="157">
        <v>33.496000000000002</v>
      </c>
      <c r="L621" s="154"/>
      <c r="M621" s="158"/>
      <c r="T621" s="159"/>
      <c r="AT621" s="155" t="s">
        <v>171</v>
      </c>
      <c r="AU621" s="155" t="s">
        <v>81</v>
      </c>
      <c r="AV621" s="13" t="s">
        <v>81</v>
      </c>
      <c r="AW621" s="13" t="s">
        <v>29</v>
      </c>
      <c r="AX621" s="13" t="s">
        <v>72</v>
      </c>
      <c r="AY621" s="155" t="s">
        <v>160</v>
      </c>
    </row>
    <row r="622" spans="2:65" s="13" customFormat="1">
      <c r="B622" s="154"/>
      <c r="D622" s="149" t="s">
        <v>171</v>
      </c>
      <c r="E622" s="155" t="s">
        <v>1</v>
      </c>
      <c r="F622" s="156" t="s">
        <v>584</v>
      </c>
      <c r="H622" s="157">
        <v>10.95</v>
      </c>
      <c r="L622" s="154"/>
      <c r="M622" s="158"/>
      <c r="T622" s="159"/>
      <c r="AT622" s="155" t="s">
        <v>171</v>
      </c>
      <c r="AU622" s="155" t="s">
        <v>81</v>
      </c>
      <c r="AV622" s="13" t="s">
        <v>81</v>
      </c>
      <c r="AW622" s="13" t="s">
        <v>29</v>
      </c>
      <c r="AX622" s="13" t="s">
        <v>72</v>
      </c>
      <c r="AY622" s="155" t="s">
        <v>160</v>
      </c>
    </row>
    <row r="623" spans="2:65" s="12" customFormat="1">
      <c r="B623" s="148"/>
      <c r="D623" s="149" t="s">
        <v>171</v>
      </c>
      <c r="E623" s="150" t="s">
        <v>1</v>
      </c>
      <c r="F623" s="151" t="s">
        <v>615</v>
      </c>
      <c r="H623" s="150" t="s">
        <v>1</v>
      </c>
      <c r="L623" s="148"/>
      <c r="M623" s="152"/>
      <c r="T623" s="153"/>
      <c r="AT623" s="150" t="s">
        <v>171</v>
      </c>
      <c r="AU623" s="150" t="s">
        <v>81</v>
      </c>
      <c r="AV623" s="12" t="s">
        <v>79</v>
      </c>
      <c r="AW623" s="12" t="s">
        <v>29</v>
      </c>
      <c r="AX623" s="12" t="s">
        <v>72</v>
      </c>
      <c r="AY623" s="150" t="s">
        <v>160</v>
      </c>
    </row>
    <row r="624" spans="2:65" s="13" customFormat="1" ht="22.5">
      <c r="B624" s="154"/>
      <c r="D624" s="149" t="s">
        <v>171</v>
      </c>
      <c r="E624" s="155" t="s">
        <v>1</v>
      </c>
      <c r="F624" s="156" t="s">
        <v>590</v>
      </c>
      <c r="H624" s="157">
        <v>57.225000000000001</v>
      </c>
      <c r="L624" s="154"/>
      <c r="M624" s="158"/>
      <c r="T624" s="159"/>
      <c r="AT624" s="155" t="s">
        <v>171</v>
      </c>
      <c r="AU624" s="155" t="s">
        <v>81</v>
      </c>
      <c r="AV624" s="13" t="s">
        <v>81</v>
      </c>
      <c r="AW624" s="13" t="s">
        <v>29</v>
      </c>
      <c r="AX624" s="13" t="s">
        <v>72</v>
      </c>
      <c r="AY624" s="155" t="s">
        <v>160</v>
      </c>
    </row>
    <row r="625" spans="2:65" s="14" customFormat="1">
      <c r="B625" s="160"/>
      <c r="D625" s="149" t="s">
        <v>171</v>
      </c>
      <c r="E625" s="161" t="s">
        <v>1</v>
      </c>
      <c r="F625" s="162" t="s">
        <v>176</v>
      </c>
      <c r="H625" s="163">
        <v>101.67100000000001</v>
      </c>
      <c r="L625" s="160"/>
      <c r="M625" s="164"/>
      <c r="T625" s="165"/>
      <c r="AT625" s="161" t="s">
        <v>171</v>
      </c>
      <c r="AU625" s="161" t="s">
        <v>81</v>
      </c>
      <c r="AV625" s="14" t="s">
        <v>167</v>
      </c>
      <c r="AW625" s="14" t="s">
        <v>29</v>
      </c>
      <c r="AX625" s="14" t="s">
        <v>79</v>
      </c>
      <c r="AY625" s="161" t="s">
        <v>160</v>
      </c>
    </row>
    <row r="626" spans="2:65" s="13" customFormat="1">
      <c r="B626" s="154"/>
      <c r="D626" s="149" t="s">
        <v>171</v>
      </c>
      <c r="F626" s="156" t="s">
        <v>616</v>
      </c>
      <c r="H626" s="157">
        <v>116.922</v>
      </c>
      <c r="L626" s="154"/>
      <c r="M626" s="158"/>
      <c r="T626" s="159"/>
      <c r="AT626" s="155" t="s">
        <v>171</v>
      </c>
      <c r="AU626" s="155" t="s">
        <v>81</v>
      </c>
      <c r="AV626" s="13" t="s">
        <v>81</v>
      </c>
      <c r="AW626" s="13" t="s">
        <v>3</v>
      </c>
      <c r="AX626" s="13" t="s">
        <v>79</v>
      </c>
      <c r="AY626" s="155" t="s">
        <v>160</v>
      </c>
    </row>
    <row r="627" spans="2:65" s="1" customFormat="1" ht="37.9" customHeight="1">
      <c r="B627" s="132"/>
      <c r="C627" s="173" t="s">
        <v>617</v>
      </c>
      <c r="D627" s="173" t="s">
        <v>445</v>
      </c>
      <c r="E627" s="174" t="s">
        <v>618</v>
      </c>
      <c r="F627" s="175" t="s">
        <v>619</v>
      </c>
      <c r="G627" s="176" t="s">
        <v>165</v>
      </c>
      <c r="H627" s="177">
        <v>116.922</v>
      </c>
      <c r="I627" s="178">
        <v>0</v>
      </c>
      <c r="J627" s="178">
        <f>ROUND(I627*H627,2)</f>
        <v>0</v>
      </c>
      <c r="K627" s="175" t="s">
        <v>1</v>
      </c>
      <c r="L627" s="179"/>
      <c r="M627" s="180" t="s">
        <v>1</v>
      </c>
      <c r="N627" s="181" t="s">
        <v>37</v>
      </c>
      <c r="O627" s="141">
        <v>0</v>
      </c>
      <c r="P627" s="141">
        <f>O627*H627</f>
        <v>0</v>
      </c>
      <c r="Q627" s="141">
        <v>4.4999999999999997E-3</v>
      </c>
      <c r="R627" s="141">
        <f>Q627*H627</f>
        <v>0.52614899999999998</v>
      </c>
      <c r="S627" s="141">
        <v>0</v>
      </c>
      <c r="T627" s="142">
        <f>S627*H627</f>
        <v>0</v>
      </c>
      <c r="AR627" s="143" t="s">
        <v>379</v>
      </c>
      <c r="AT627" s="143" t="s">
        <v>445</v>
      </c>
      <c r="AU627" s="143" t="s">
        <v>81</v>
      </c>
      <c r="AY627" s="17" t="s">
        <v>160</v>
      </c>
      <c r="BE627" s="144">
        <f>IF(N627="základní",J627,0)</f>
        <v>0</v>
      </c>
      <c r="BF627" s="144">
        <f>IF(N627="snížená",J627,0)</f>
        <v>0</v>
      </c>
      <c r="BG627" s="144">
        <f>IF(N627="zákl. přenesená",J627,0)</f>
        <v>0</v>
      </c>
      <c r="BH627" s="144">
        <f>IF(N627="sníž. přenesená",J627,0)</f>
        <v>0</v>
      </c>
      <c r="BI627" s="144">
        <f>IF(N627="nulová",J627,0)</f>
        <v>0</v>
      </c>
      <c r="BJ627" s="17" t="s">
        <v>79</v>
      </c>
      <c r="BK627" s="144">
        <f>ROUND(I627*H627,2)</f>
        <v>0</v>
      </c>
      <c r="BL627" s="17" t="s">
        <v>269</v>
      </c>
      <c r="BM627" s="143" t="s">
        <v>620</v>
      </c>
    </row>
    <row r="628" spans="2:65" s="12" customFormat="1" ht="22.5">
      <c r="B628" s="148"/>
      <c r="D628" s="149" t="s">
        <v>171</v>
      </c>
      <c r="E628" s="150" t="s">
        <v>1</v>
      </c>
      <c r="F628" s="151" t="s">
        <v>172</v>
      </c>
      <c r="H628" s="150" t="s">
        <v>1</v>
      </c>
      <c r="L628" s="148"/>
      <c r="M628" s="152"/>
      <c r="T628" s="153"/>
      <c r="AT628" s="150" t="s">
        <v>171</v>
      </c>
      <c r="AU628" s="150" t="s">
        <v>81</v>
      </c>
      <c r="AV628" s="12" t="s">
        <v>79</v>
      </c>
      <c r="AW628" s="12" t="s">
        <v>29</v>
      </c>
      <c r="AX628" s="12" t="s">
        <v>72</v>
      </c>
      <c r="AY628" s="150" t="s">
        <v>160</v>
      </c>
    </row>
    <row r="629" spans="2:65" s="12" customFormat="1">
      <c r="B629" s="148"/>
      <c r="D629" s="149" t="s">
        <v>171</v>
      </c>
      <c r="E629" s="150" t="s">
        <v>1</v>
      </c>
      <c r="F629" s="151" t="s">
        <v>173</v>
      </c>
      <c r="H629" s="150" t="s">
        <v>1</v>
      </c>
      <c r="L629" s="148"/>
      <c r="M629" s="152"/>
      <c r="T629" s="153"/>
      <c r="AT629" s="150" t="s">
        <v>171</v>
      </c>
      <c r="AU629" s="150" t="s">
        <v>81</v>
      </c>
      <c r="AV629" s="12" t="s">
        <v>79</v>
      </c>
      <c r="AW629" s="12" t="s">
        <v>29</v>
      </c>
      <c r="AX629" s="12" t="s">
        <v>72</v>
      </c>
      <c r="AY629" s="150" t="s">
        <v>160</v>
      </c>
    </row>
    <row r="630" spans="2:65" s="12" customFormat="1">
      <c r="B630" s="148"/>
      <c r="D630" s="149" t="s">
        <v>171</v>
      </c>
      <c r="E630" s="150" t="s">
        <v>1</v>
      </c>
      <c r="F630" s="151" t="s">
        <v>614</v>
      </c>
      <c r="H630" s="150" t="s">
        <v>1</v>
      </c>
      <c r="L630" s="148"/>
      <c r="M630" s="152"/>
      <c r="T630" s="153"/>
      <c r="AT630" s="150" t="s">
        <v>171</v>
      </c>
      <c r="AU630" s="150" t="s">
        <v>81</v>
      </c>
      <c r="AV630" s="12" t="s">
        <v>79</v>
      </c>
      <c r="AW630" s="12" t="s">
        <v>29</v>
      </c>
      <c r="AX630" s="12" t="s">
        <v>72</v>
      </c>
      <c r="AY630" s="150" t="s">
        <v>160</v>
      </c>
    </row>
    <row r="631" spans="2:65" s="13" customFormat="1" ht="22.5">
      <c r="B631" s="154"/>
      <c r="D631" s="149" t="s">
        <v>171</v>
      </c>
      <c r="E631" s="155" t="s">
        <v>1</v>
      </c>
      <c r="F631" s="156" t="s">
        <v>583</v>
      </c>
      <c r="H631" s="157">
        <v>33.496000000000002</v>
      </c>
      <c r="L631" s="154"/>
      <c r="M631" s="158"/>
      <c r="T631" s="159"/>
      <c r="AT631" s="155" t="s">
        <v>171</v>
      </c>
      <c r="AU631" s="155" t="s">
        <v>81</v>
      </c>
      <c r="AV631" s="13" t="s">
        <v>81</v>
      </c>
      <c r="AW631" s="13" t="s">
        <v>29</v>
      </c>
      <c r="AX631" s="13" t="s">
        <v>72</v>
      </c>
      <c r="AY631" s="155" t="s">
        <v>160</v>
      </c>
    </row>
    <row r="632" spans="2:65" s="13" customFormat="1">
      <c r="B632" s="154"/>
      <c r="D632" s="149" t="s">
        <v>171</v>
      </c>
      <c r="E632" s="155" t="s">
        <v>1</v>
      </c>
      <c r="F632" s="156" t="s">
        <v>584</v>
      </c>
      <c r="H632" s="157">
        <v>10.95</v>
      </c>
      <c r="L632" s="154"/>
      <c r="M632" s="158"/>
      <c r="T632" s="159"/>
      <c r="AT632" s="155" t="s">
        <v>171</v>
      </c>
      <c r="AU632" s="155" t="s">
        <v>81</v>
      </c>
      <c r="AV632" s="13" t="s">
        <v>81</v>
      </c>
      <c r="AW632" s="13" t="s">
        <v>29</v>
      </c>
      <c r="AX632" s="13" t="s">
        <v>72</v>
      </c>
      <c r="AY632" s="155" t="s">
        <v>160</v>
      </c>
    </row>
    <row r="633" spans="2:65" s="12" customFormat="1">
      <c r="B633" s="148"/>
      <c r="D633" s="149" t="s">
        <v>171</v>
      </c>
      <c r="E633" s="150" t="s">
        <v>1</v>
      </c>
      <c r="F633" s="151" t="s">
        <v>615</v>
      </c>
      <c r="H633" s="150" t="s">
        <v>1</v>
      </c>
      <c r="L633" s="148"/>
      <c r="M633" s="152"/>
      <c r="T633" s="153"/>
      <c r="AT633" s="150" t="s">
        <v>171</v>
      </c>
      <c r="AU633" s="150" t="s">
        <v>81</v>
      </c>
      <c r="AV633" s="12" t="s">
        <v>79</v>
      </c>
      <c r="AW633" s="12" t="s">
        <v>29</v>
      </c>
      <c r="AX633" s="12" t="s">
        <v>72</v>
      </c>
      <c r="AY633" s="150" t="s">
        <v>160</v>
      </c>
    </row>
    <row r="634" spans="2:65" s="13" customFormat="1" ht="22.5">
      <c r="B634" s="154"/>
      <c r="D634" s="149" t="s">
        <v>171</v>
      </c>
      <c r="E634" s="155" t="s">
        <v>1</v>
      </c>
      <c r="F634" s="156" t="s">
        <v>590</v>
      </c>
      <c r="H634" s="157">
        <v>57.225000000000001</v>
      </c>
      <c r="L634" s="154"/>
      <c r="M634" s="158"/>
      <c r="T634" s="159"/>
      <c r="AT634" s="155" t="s">
        <v>171</v>
      </c>
      <c r="AU634" s="155" t="s">
        <v>81</v>
      </c>
      <c r="AV634" s="13" t="s">
        <v>81</v>
      </c>
      <c r="AW634" s="13" t="s">
        <v>29</v>
      </c>
      <c r="AX634" s="13" t="s">
        <v>72</v>
      </c>
      <c r="AY634" s="155" t="s">
        <v>160</v>
      </c>
    </row>
    <row r="635" spans="2:65" s="14" customFormat="1">
      <c r="B635" s="160"/>
      <c r="D635" s="149" t="s">
        <v>171</v>
      </c>
      <c r="E635" s="161" t="s">
        <v>1</v>
      </c>
      <c r="F635" s="162" t="s">
        <v>176</v>
      </c>
      <c r="H635" s="163">
        <v>101.67100000000001</v>
      </c>
      <c r="L635" s="160"/>
      <c r="M635" s="164"/>
      <c r="T635" s="165"/>
      <c r="AT635" s="161" t="s">
        <v>171</v>
      </c>
      <c r="AU635" s="161" t="s">
        <v>81</v>
      </c>
      <c r="AV635" s="14" t="s">
        <v>167</v>
      </c>
      <c r="AW635" s="14" t="s">
        <v>29</v>
      </c>
      <c r="AX635" s="14" t="s">
        <v>79</v>
      </c>
      <c r="AY635" s="161" t="s">
        <v>160</v>
      </c>
    </row>
    <row r="636" spans="2:65" s="13" customFormat="1">
      <c r="B636" s="154"/>
      <c r="D636" s="149" t="s">
        <v>171</v>
      </c>
      <c r="F636" s="156" t="s">
        <v>616</v>
      </c>
      <c r="H636" s="157">
        <v>116.922</v>
      </c>
      <c r="L636" s="154"/>
      <c r="M636" s="158"/>
      <c r="T636" s="159"/>
      <c r="AT636" s="155" t="s">
        <v>171</v>
      </c>
      <c r="AU636" s="155" t="s">
        <v>81</v>
      </c>
      <c r="AV636" s="13" t="s">
        <v>81</v>
      </c>
      <c r="AW636" s="13" t="s">
        <v>3</v>
      </c>
      <c r="AX636" s="13" t="s">
        <v>79</v>
      </c>
      <c r="AY636" s="155" t="s">
        <v>160</v>
      </c>
    </row>
    <row r="637" spans="2:65" s="1" customFormat="1" ht="24.2" customHeight="1">
      <c r="B637" s="132"/>
      <c r="C637" s="133" t="s">
        <v>621</v>
      </c>
      <c r="D637" s="133" t="s">
        <v>162</v>
      </c>
      <c r="E637" s="134" t="s">
        <v>622</v>
      </c>
      <c r="F637" s="135" t="s">
        <v>623</v>
      </c>
      <c r="G637" s="136" t="s">
        <v>165</v>
      </c>
      <c r="H637" s="137">
        <v>38.520000000000003</v>
      </c>
      <c r="I637" s="138">
        <v>0</v>
      </c>
      <c r="J637" s="138">
        <f>ROUND(I637*H637,2)</f>
        <v>0</v>
      </c>
      <c r="K637" s="135" t="s">
        <v>166</v>
      </c>
      <c r="L637" s="29"/>
      <c r="M637" s="139" t="s">
        <v>1</v>
      </c>
      <c r="N637" s="140" t="s">
        <v>37</v>
      </c>
      <c r="O637" s="141">
        <v>0.1</v>
      </c>
      <c r="P637" s="141">
        <f>O637*H637</f>
        <v>3.8520000000000003</v>
      </c>
      <c r="Q637" s="141">
        <v>7.2000000000000005E-4</v>
      </c>
      <c r="R637" s="141">
        <f>Q637*H637</f>
        <v>2.7734400000000003E-2</v>
      </c>
      <c r="S637" s="141">
        <v>0</v>
      </c>
      <c r="T637" s="142">
        <f>S637*H637</f>
        <v>0</v>
      </c>
      <c r="AR637" s="143" t="s">
        <v>269</v>
      </c>
      <c r="AT637" s="143" t="s">
        <v>162</v>
      </c>
      <c r="AU637" s="143" t="s">
        <v>81</v>
      </c>
      <c r="AY637" s="17" t="s">
        <v>160</v>
      </c>
      <c r="BE637" s="144">
        <f>IF(N637="základní",J637,0)</f>
        <v>0</v>
      </c>
      <c r="BF637" s="144">
        <f>IF(N637="snížená",J637,0)</f>
        <v>0</v>
      </c>
      <c r="BG637" s="144">
        <f>IF(N637="zákl. přenesená",J637,0)</f>
        <v>0</v>
      </c>
      <c r="BH637" s="144">
        <f>IF(N637="sníž. přenesená",J637,0)</f>
        <v>0</v>
      </c>
      <c r="BI637" s="144">
        <f>IF(N637="nulová",J637,0)</f>
        <v>0</v>
      </c>
      <c r="BJ637" s="17" t="s">
        <v>79</v>
      </c>
      <c r="BK637" s="144">
        <f>ROUND(I637*H637,2)</f>
        <v>0</v>
      </c>
      <c r="BL637" s="17" t="s">
        <v>269</v>
      </c>
      <c r="BM637" s="143" t="s">
        <v>624</v>
      </c>
    </row>
    <row r="638" spans="2:65" s="1" customFormat="1">
      <c r="B638" s="29"/>
      <c r="D638" s="145" t="s">
        <v>169</v>
      </c>
      <c r="F638" s="146" t="s">
        <v>625</v>
      </c>
      <c r="L638" s="29"/>
      <c r="M638" s="147"/>
      <c r="T638" s="52"/>
      <c r="AT638" s="17" t="s">
        <v>169</v>
      </c>
      <c r="AU638" s="17" t="s">
        <v>81</v>
      </c>
    </row>
    <row r="639" spans="2:65" s="12" customFormat="1" ht="22.5">
      <c r="B639" s="148"/>
      <c r="D639" s="149" t="s">
        <v>171</v>
      </c>
      <c r="E639" s="150" t="s">
        <v>1</v>
      </c>
      <c r="F639" s="151" t="s">
        <v>172</v>
      </c>
      <c r="H639" s="150" t="s">
        <v>1</v>
      </c>
      <c r="L639" s="148"/>
      <c r="M639" s="152"/>
      <c r="T639" s="153"/>
      <c r="AT639" s="150" t="s">
        <v>171</v>
      </c>
      <c r="AU639" s="150" t="s">
        <v>81</v>
      </c>
      <c r="AV639" s="12" t="s">
        <v>79</v>
      </c>
      <c r="AW639" s="12" t="s">
        <v>29</v>
      </c>
      <c r="AX639" s="12" t="s">
        <v>72</v>
      </c>
      <c r="AY639" s="150" t="s">
        <v>160</v>
      </c>
    </row>
    <row r="640" spans="2:65" s="12" customFormat="1">
      <c r="B640" s="148"/>
      <c r="D640" s="149" t="s">
        <v>171</v>
      </c>
      <c r="E640" s="150" t="s">
        <v>1</v>
      </c>
      <c r="F640" s="151" t="s">
        <v>348</v>
      </c>
      <c r="H640" s="150" t="s">
        <v>1</v>
      </c>
      <c r="L640" s="148"/>
      <c r="M640" s="152"/>
      <c r="T640" s="153"/>
      <c r="AT640" s="150" t="s">
        <v>171</v>
      </c>
      <c r="AU640" s="150" t="s">
        <v>81</v>
      </c>
      <c r="AV640" s="12" t="s">
        <v>79</v>
      </c>
      <c r="AW640" s="12" t="s">
        <v>29</v>
      </c>
      <c r="AX640" s="12" t="s">
        <v>72</v>
      </c>
      <c r="AY640" s="150" t="s">
        <v>160</v>
      </c>
    </row>
    <row r="641" spans="2:65" s="12" customFormat="1">
      <c r="B641" s="148"/>
      <c r="D641" s="149" t="s">
        <v>171</v>
      </c>
      <c r="E641" s="150" t="s">
        <v>1</v>
      </c>
      <c r="F641" s="151" t="s">
        <v>173</v>
      </c>
      <c r="H641" s="150" t="s">
        <v>1</v>
      </c>
      <c r="L641" s="148"/>
      <c r="M641" s="152"/>
      <c r="T641" s="153"/>
      <c r="AT641" s="150" t="s">
        <v>171</v>
      </c>
      <c r="AU641" s="150" t="s">
        <v>81</v>
      </c>
      <c r="AV641" s="12" t="s">
        <v>79</v>
      </c>
      <c r="AW641" s="12" t="s">
        <v>29</v>
      </c>
      <c r="AX641" s="12" t="s">
        <v>72</v>
      </c>
      <c r="AY641" s="150" t="s">
        <v>160</v>
      </c>
    </row>
    <row r="642" spans="2:65" s="13" customFormat="1" ht="22.5">
      <c r="B642" s="154"/>
      <c r="D642" s="149" t="s">
        <v>171</v>
      </c>
      <c r="E642" s="155" t="s">
        <v>1</v>
      </c>
      <c r="F642" s="156" t="s">
        <v>626</v>
      </c>
      <c r="H642" s="157">
        <v>33.496000000000002</v>
      </c>
      <c r="L642" s="154"/>
      <c r="M642" s="158"/>
      <c r="T642" s="159"/>
      <c r="AT642" s="155" t="s">
        <v>171</v>
      </c>
      <c r="AU642" s="155" t="s">
        <v>81</v>
      </c>
      <c r="AV642" s="13" t="s">
        <v>81</v>
      </c>
      <c r="AW642" s="13" t="s">
        <v>29</v>
      </c>
      <c r="AX642" s="13" t="s">
        <v>72</v>
      </c>
      <c r="AY642" s="155" t="s">
        <v>160</v>
      </c>
    </row>
    <row r="643" spans="2:65" s="13" customFormat="1">
      <c r="B643" s="154"/>
      <c r="D643" s="149" t="s">
        <v>171</v>
      </c>
      <c r="E643" s="155" t="s">
        <v>1</v>
      </c>
      <c r="F643" s="156" t="s">
        <v>627</v>
      </c>
      <c r="H643" s="157">
        <v>5.024</v>
      </c>
      <c r="L643" s="154"/>
      <c r="M643" s="158"/>
      <c r="T643" s="159"/>
      <c r="AT643" s="155" t="s">
        <v>171</v>
      </c>
      <c r="AU643" s="155" t="s">
        <v>81</v>
      </c>
      <c r="AV643" s="13" t="s">
        <v>81</v>
      </c>
      <c r="AW643" s="13" t="s">
        <v>29</v>
      </c>
      <c r="AX643" s="13" t="s">
        <v>72</v>
      </c>
      <c r="AY643" s="155" t="s">
        <v>160</v>
      </c>
    </row>
    <row r="644" spans="2:65" s="14" customFormat="1">
      <c r="B644" s="160"/>
      <c r="D644" s="149" t="s">
        <v>171</v>
      </c>
      <c r="E644" s="161" t="s">
        <v>1</v>
      </c>
      <c r="F644" s="162" t="s">
        <v>176</v>
      </c>
      <c r="H644" s="163">
        <v>38.520000000000003</v>
      </c>
      <c r="L644" s="160"/>
      <c r="M644" s="164"/>
      <c r="T644" s="165"/>
      <c r="AT644" s="161" t="s">
        <v>171</v>
      </c>
      <c r="AU644" s="161" t="s">
        <v>81</v>
      </c>
      <c r="AV644" s="14" t="s">
        <v>167</v>
      </c>
      <c r="AW644" s="14" t="s">
        <v>29</v>
      </c>
      <c r="AX644" s="14" t="s">
        <v>79</v>
      </c>
      <c r="AY644" s="161" t="s">
        <v>160</v>
      </c>
    </row>
    <row r="645" spans="2:65" s="1" customFormat="1" ht="24.2" customHeight="1">
      <c r="B645" s="132"/>
      <c r="C645" s="133" t="s">
        <v>628</v>
      </c>
      <c r="D645" s="133" t="s">
        <v>162</v>
      </c>
      <c r="E645" s="134" t="s">
        <v>629</v>
      </c>
      <c r="F645" s="135" t="s">
        <v>630</v>
      </c>
      <c r="G645" s="136" t="s">
        <v>165</v>
      </c>
      <c r="H645" s="137">
        <v>71.753</v>
      </c>
      <c r="I645" s="138">
        <v>0</v>
      </c>
      <c r="J645" s="138">
        <f>ROUND(I645*H645,2)</f>
        <v>0</v>
      </c>
      <c r="K645" s="135" t="s">
        <v>166</v>
      </c>
      <c r="L645" s="29"/>
      <c r="M645" s="139" t="s">
        <v>1</v>
      </c>
      <c r="N645" s="140" t="s">
        <v>37</v>
      </c>
      <c r="O645" s="141">
        <v>0.16700000000000001</v>
      </c>
      <c r="P645" s="141">
        <f>O645*H645</f>
        <v>11.982751</v>
      </c>
      <c r="Q645" s="141">
        <v>7.7999999999999999E-4</v>
      </c>
      <c r="R645" s="141">
        <f>Q645*H645</f>
        <v>5.5967339999999997E-2</v>
      </c>
      <c r="S645" s="141">
        <v>0</v>
      </c>
      <c r="T645" s="142">
        <f>S645*H645</f>
        <v>0</v>
      </c>
      <c r="AR645" s="143" t="s">
        <v>269</v>
      </c>
      <c r="AT645" s="143" t="s">
        <v>162</v>
      </c>
      <c r="AU645" s="143" t="s">
        <v>81</v>
      </c>
      <c r="AY645" s="17" t="s">
        <v>160</v>
      </c>
      <c r="BE645" s="144">
        <f>IF(N645="základní",J645,0)</f>
        <v>0</v>
      </c>
      <c r="BF645" s="144">
        <f>IF(N645="snížená",J645,0)</f>
        <v>0</v>
      </c>
      <c r="BG645" s="144">
        <f>IF(N645="zákl. přenesená",J645,0)</f>
        <v>0</v>
      </c>
      <c r="BH645" s="144">
        <f>IF(N645="sníž. přenesená",J645,0)</f>
        <v>0</v>
      </c>
      <c r="BI645" s="144">
        <f>IF(N645="nulová",J645,0)</f>
        <v>0</v>
      </c>
      <c r="BJ645" s="17" t="s">
        <v>79</v>
      </c>
      <c r="BK645" s="144">
        <f>ROUND(I645*H645,2)</f>
        <v>0</v>
      </c>
      <c r="BL645" s="17" t="s">
        <v>269</v>
      </c>
      <c r="BM645" s="143" t="s">
        <v>631</v>
      </c>
    </row>
    <row r="646" spans="2:65" s="1" customFormat="1">
      <c r="B646" s="29"/>
      <c r="D646" s="145" t="s">
        <v>169</v>
      </c>
      <c r="F646" s="146" t="s">
        <v>632</v>
      </c>
      <c r="L646" s="29"/>
      <c r="M646" s="147"/>
      <c r="T646" s="52"/>
      <c r="AT646" s="17" t="s">
        <v>169</v>
      </c>
      <c r="AU646" s="17" t="s">
        <v>81</v>
      </c>
    </row>
    <row r="647" spans="2:65" s="12" customFormat="1" ht="22.5">
      <c r="B647" s="148"/>
      <c r="D647" s="149" t="s">
        <v>171</v>
      </c>
      <c r="E647" s="150" t="s">
        <v>1</v>
      </c>
      <c r="F647" s="151" t="s">
        <v>172</v>
      </c>
      <c r="H647" s="150" t="s">
        <v>1</v>
      </c>
      <c r="L647" s="148"/>
      <c r="M647" s="152"/>
      <c r="T647" s="153"/>
      <c r="AT647" s="150" t="s">
        <v>171</v>
      </c>
      <c r="AU647" s="150" t="s">
        <v>81</v>
      </c>
      <c r="AV647" s="12" t="s">
        <v>79</v>
      </c>
      <c r="AW647" s="12" t="s">
        <v>29</v>
      </c>
      <c r="AX647" s="12" t="s">
        <v>72</v>
      </c>
      <c r="AY647" s="150" t="s">
        <v>160</v>
      </c>
    </row>
    <row r="648" spans="2:65" s="12" customFormat="1">
      <c r="B648" s="148"/>
      <c r="D648" s="149" t="s">
        <v>171</v>
      </c>
      <c r="E648" s="150" t="s">
        <v>1</v>
      </c>
      <c r="F648" s="151" t="s">
        <v>348</v>
      </c>
      <c r="H648" s="150" t="s">
        <v>1</v>
      </c>
      <c r="L648" s="148"/>
      <c r="M648" s="152"/>
      <c r="T648" s="153"/>
      <c r="AT648" s="150" t="s">
        <v>171</v>
      </c>
      <c r="AU648" s="150" t="s">
        <v>81</v>
      </c>
      <c r="AV648" s="12" t="s">
        <v>79</v>
      </c>
      <c r="AW648" s="12" t="s">
        <v>29</v>
      </c>
      <c r="AX648" s="12" t="s">
        <v>72</v>
      </c>
      <c r="AY648" s="150" t="s">
        <v>160</v>
      </c>
    </row>
    <row r="649" spans="2:65" s="12" customFormat="1">
      <c r="B649" s="148"/>
      <c r="D649" s="149" t="s">
        <v>171</v>
      </c>
      <c r="E649" s="150" t="s">
        <v>1</v>
      </c>
      <c r="F649" s="151" t="s">
        <v>173</v>
      </c>
      <c r="H649" s="150" t="s">
        <v>1</v>
      </c>
      <c r="L649" s="148"/>
      <c r="M649" s="152"/>
      <c r="T649" s="153"/>
      <c r="AT649" s="150" t="s">
        <v>171</v>
      </c>
      <c r="AU649" s="150" t="s">
        <v>81</v>
      </c>
      <c r="AV649" s="12" t="s">
        <v>79</v>
      </c>
      <c r="AW649" s="12" t="s">
        <v>29</v>
      </c>
      <c r="AX649" s="12" t="s">
        <v>72</v>
      </c>
      <c r="AY649" s="150" t="s">
        <v>160</v>
      </c>
    </row>
    <row r="650" spans="2:65" s="12" customFormat="1">
      <c r="B650" s="148"/>
      <c r="D650" s="149" t="s">
        <v>171</v>
      </c>
      <c r="E650" s="150" t="s">
        <v>1</v>
      </c>
      <c r="F650" s="151" t="s">
        <v>349</v>
      </c>
      <c r="H650" s="150" t="s">
        <v>1</v>
      </c>
      <c r="L650" s="148"/>
      <c r="M650" s="152"/>
      <c r="T650" s="153"/>
      <c r="AT650" s="150" t="s">
        <v>171</v>
      </c>
      <c r="AU650" s="150" t="s">
        <v>81</v>
      </c>
      <c r="AV650" s="12" t="s">
        <v>79</v>
      </c>
      <c r="AW650" s="12" t="s">
        <v>29</v>
      </c>
      <c r="AX650" s="12" t="s">
        <v>72</v>
      </c>
      <c r="AY650" s="150" t="s">
        <v>160</v>
      </c>
    </row>
    <row r="651" spans="2:65" s="13" customFormat="1" ht="22.5">
      <c r="B651" s="154"/>
      <c r="D651" s="149" t="s">
        <v>171</v>
      </c>
      <c r="E651" s="155" t="s">
        <v>1</v>
      </c>
      <c r="F651" s="156" t="s">
        <v>590</v>
      </c>
      <c r="H651" s="157">
        <v>57.225000000000001</v>
      </c>
      <c r="L651" s="154"/>
      <c r="M651" s="158"/>
      <c r="T651" s="159"/>
      <c r="AT651" s="155" t="s">
        <v>171</v>
      </c>
      <c r="AU651" s="155" t="s">
        <v>81</v>
      </c>
      <c r="AV651" s="13" t="s">
        <v>81</v>
      </c>
      <c r="AW651" s="13" t="s">
        <v>29</v>
      </c>
      <c r="AX651" s="13" t="s">
        <v>72</v>
      </c>
      <c r="AY651" s="155" t="s">
        <v>160</v>
      </c>
    </row>
    <row r="652" spans="2:65" s="15" customFormat="1">
      <c r="B652" s="166"/>
      <c r="D652" s="149" t="s">
        <v>171</v>
      </c>
      <c r="E652" s="167" t="s">
        <v>1</v>
      </c>
      <c r="F652" s="168" t="s">
        <v>252</v>
      </c>
      <c r="H652" s="169">
        <v>57.225000000000001</v>
      </c>
      <c r="L652" s="166"/>
      <c r="M652" s="170"/>
      <c r="T652" s="171"/>
      <c r="AT652" s="167" t="s">
        <v>171</v>
      </c>
      <c r="AU652" s="167" t="s">
        <v>81</v>
      </c>
      <c r="AV652" s="15" t="s">
        <v>184</v>
      </c>
      <c r="AW652" s="15" t="s">
        <v>29</v>
      </c>
      <c r="AX652" s="15" t="s">
        <v>72</v>
      </c>
      <c r="AY652" s="167" t="s">
        <v>160</v>
      </c>
    </row>
    <row r="653" spans="2:65" s="13" customFormat="1">
      <c r="B653" s="154"/>
      <c r="D653" s="149" t="s">
        <v>171</v>
      </c>
      <c r="E653" s="155" t="s">
        <v>1</v>
      </c>
      <c r="F653" s="156" t="s">
        <v>633</v>
      </c>
      <c r="H653" s="157">
        <v>14.528</v>
      </c>
      <c r="L653" s="154"/>
      <c r="M653" s="158"/>
      <c r="T653" s="159"/>
      <c r="AT653" s="155" t="s">
        <v>171</v>
      </c>
      <c r="AU653" s="155" t="s">
        <v>81</v>
      </c>
      <c r="AV653" s="13" t="s">
        <v>81</v>
      </c>
      <c r="AW653" s="13" t="s">
        <v>29</v>
      </c>
      <c r="AX653" s="13" t="s">
        <v>72</v>
      </c>
      <c r="AY653" s="155" t="s">
        <v>160</v>
      </c>
    </row>
    <row r="654" spans="2:65" s="15" customFormat="1">
      <c r="B654" s="166"/>
      <c r="D654" s="149" t="s">
        <v>171</v>
      </c>
      <c r="E654" s="167" t="s">
        <v>1</v>
      </c>
      <c r="F654" s="168" t="s">
        <v>252</v>
      </c>
      <c r="H654" s="169">
        <v>14.528</v>
      </c>
      <c r="L654" s="166"/>
      <c r="M654" s="170"/>
      <c r="T654" s="171"/>
      <c r="AT654" s="167" t="s">
        <v>171</v>
      </c>
      <c r="AU654" s="167" t="s">
        <v>81</v>
      </c>
      <c r="AV654" s="15" t="s">
        <v>184</v>
      </c>
      <c r="AW654" s="15" t="s">
        <v>29</v>
      </c>
      <c r="AX654" s="15" t="s">
        <v>72</v>
      </c>
      <c r="AY654" s="167" t="s">
        <v>160</v>
      </c>
    </row>
    <row r="655" spans="2:65" s="14" customFormat="1">
      <c r="B655" s="160"/>
      <c r="D655" s="149" t="s">
        <v>171</v>
      </c>
      <c r="E655" s="161" t="s">
        <v>1</v>
      </c>
      <c r="F655" s="162" t="s">
        <v>176</v>
      </c>
      <c r="H655" s="163">
        <v>71.753</v>
      </c>
      <c r="L655" s="160"/>
      <c r="M655" s="164"/>
      <c r="T655" s="165"/>
      <c r="AT655" s="161" t="s">
        <v>171</v>
      </c>
      <c r="AU655" s="161" t="s">
        <v>81</v>
      </c>
      <c r="AV655" s="14" t="s">
        <v>167</v>
      </c>
      <c r="AW655" s="14" t="s">
        <v>29</v>
      </c>
      <c r="AX655" s="14" t="s">
        <v>79</v>
      </c>
      <c r="AY655" s="161" t="s">
        <v>160</v>
      </c>
    </row>
    <row r="656" spans="2:65" s="1" customFormat="1" ht="24.2" customHeight="1">
      <c r="B656" s="132"/>
      <c r="C656" s="133" t="s">
        <v>634</v>
      </c>
      <c r="D656" s="133" t="s">
        <v>162</v>
      </c>
      <c r="E656" s="134" t="s">
        <v>635</v>
      </c>
      <c r="F656" s="135" t="s">
        <v>636</v>
      </c>
      <c r="G656" s="136" t="s">
        <v>382</v>
      </c>
      <c r="H656" s="137">
        <v>20.64</v>
      </c>
      <c r="I656" s="138">
        <v>0</v>
      </c>
      <c r="J656" s="138">
        <f>ROUND(I656*H656,2)</f>
        <v>0</v>
      </c>
      <c r="K656" s="135" t="s">
        <v>1</v>
      </c>
      <c r="L656" s="29"/>
      <c r="M656" s="139" t="s">
        <v>1</v>
      </c>
      <c r="N656" s="140" t="s">
        <v>37</v>
      </c>
      <c r="O656" s="141">
        <v>0.17899999999999999</v>
      </c>
      <c r="P656" s="141">
        <f>O656*H656</f>
        <v>3.6945600000000001</v>
      </c>
      <c r="Q656" s="141">
        <v>8.8000000000000003E-4</v>
      </c>
      <c r="R656" s="141">
        <f>Q656*H656</f>
        <v>1.8163200000000001E-2</v>
      </c>
      <c r="S656" s="141">
        <v>0</v>
      </c>
      <c r="T656" s="142">
        <f>S656*H656</f>
        <v>0</v>
      </c>
      <c r="AR656" s="143" t="s">
        <v>269</v>
      </c>
      <c r="AT656" s="143" t="s">
        <v>162</v>
      </c>
      <c r="AU656" s="143" t="s">
        <v>81</v>
      </c>
      <c r="AY656" s="17" t="s">
        <v>160</v>
      </c>
      <c r="BE656" s="144">
        <f>IF(N656="základní",J656,0)</f>
        <v>0</v>
      </c>
      <c r="BF656" s="144">
        <f>IF(N656="snížená",J656,0)</f>
        <v>0</v>
      </c>
      <c r="BG656" s="144">
        <f>IF(N656="zákl. přenesená",J656,0)</f>
        <v>0</v>
      </c>
      <c r="BH656" s="144">
        <f>IF(N656="sníž. přenesená",J656,0)</f>
        <v>0</v>
      </c>
      <c r="BI656" s="144">
        <f>IF(N656="nulová",J656,0)</f>
        <v>0</v>
      </c>
      <c r="BJ656" s="17" t="s">
        <v>79</v>
      </c>
      <c r="BK656" s="144">
        <f>ROUND(I656*H656,2)</f>
        <v>0</v>
      </c>
      <c r="BL656" s="17" t="s">
        <v>269</v>
      </c>
      <c r="BM656" s="143" t="s">
        <v>637</v>
      </c>
    </row>
    <row r="657" spans="2:65" s="12" customFormat="1" ht="22.5">
      <c r="B657" s="148"/>
      <c r="D657" s="149" t="s">
        <v>171</v>
      </c>
      <c r="E657" s="150" t="s">
        <v>1</v>
      </c>
      <c r="F657" s="151" t="s">
        <v>172</v>
      </c>
      <c r="H657" s="150" t="s">
        <v>1</v>
      </c>
      <c r="L657" s="148"/>
      <c r="M657" s="152"/>
      <c r="T657" s="153"/>
      <c r="AT657" s="150" t="s">
        <v>171</v>
      </c>
      <c r="AU657" s="150" t="s">
        <v>81</v>
      </c>
      <c r="AV657" s="12" t="s">
        <v>79</v>
      </c>
      <c r="AW657" s="12" t="s">
        <v>29</v>
      </c>
      <c r="AX657" s="12" t="s">
        <v>72</v>
      </c>
      <c r="AY657" s="150" t="s">
        <v>160</v>
      </c>
    </row>
    <row r="658" spans="2:65" s="12" customFormat="1">
      <c r="B658" s="148"/>
      <c r="D658" s="149" t="s">
        <v>171</v>
      </c>
      <c r="E658" s="150" t="s">
        <v>1</v>
      </c>
      <c r="F658" s="151" t="s">
        <v>173</v>
      </c>
      <c r="H658" s="150" t="s">
        <v>1</v>
      </c>
      <c r="L658" s="148"/>
      <c r="M658" s="152"/>
      <c r="T658" s="153"/>
      <c r="AT658" s="150" t="s">
        <v>171</v>
      </c>
      <c r="AU658" s="150" t="s">
        <v>81</v>
      </c>
      <c r="AV658" s="12" t="s">
        <v>79</v>
      </c>
      <c r="AW658" s="12" t="s">
        <v>29</v>
      </c>
      <c r="AX658" s="12" t="s">
        <v>72</v>
      </c>
      <c r="AY658" s="150" t="s">
        <v>160</v>
      </c>
    </row>
    <row r="659" spans="2:65" s="13" customFormat="1" ht="22.5">
      <c r="B659" s="154"/>
      <c r="D659" s="149" t="s">
        <v>171</v>
      </c>
      <c r="E659" s="155" t="s">
        <v>1</v>
      </c>
      <c r="F659" s="156" t="s">
        <v>638</v>
      </c>
      <c r="H659" s="157">
        <v>20.64</v>
      </c>
      <c r="L659" s="154"/>
      <c r="M659" s="158"/>
      <c r="T659" s="159"/>
      <c r="AT659" s="155" t="s">
        <v>171</v>
      </c>
      <c r="AU659" s="155" t="s">
        <v>81</v>
      </c>
      <c r="AV659" s="13" t="s">
        <v>81</v>
      </c>
      <c r="AW659" s="13" t="s">
        <v>29</v>
      </c>
      <c r="AX659" s="13" t="s">
        <v>72</v>
      </c>
      <c r="AY659" s="155" t="s">
        <v>160</v>
      </c>
    </row>
    <row r="660" spans="2:65" s="14" customFormat="1">
      <c r="B660" s="160"/>
      <c r="D660" s="149" t="s">
        <v>171</v>
      </c>
      <c r="E660" s="161" t="s">
        <v>1</v>
      </c>
      <c r="F660" s="162" t="s">
        <v>176</v>
      </c>
      <c r="H660" s="163">
        <v>20.64</v>
      </c>
      <c r="L660" s="160"/>
      <c r="M660" s="164"/>
      <c r="T660" s="165"/>
      <c r="AT660" s="161" t="s">
        <v>171</v>
      </c>
      <c r="AU660" s="161" t="s">
        <v>81</v>
      </c>
      <c r="AV660" s="14" t="s">
        <v>167</v>
      </c>
      <c r="AW660" s="14" t="s">
        <v>29</v>
      </c>
      <c r="AX660" s="14" t="s">
        <v>79</v>
      </c>
      <c r="AY660" s="161" t="s">
        <v>160</v>
      </c>
    </row>
    <row r="661" spans="2:65" s="1" customFormat="1" ht="24.2" customHeight="1">
      <c r="B661" s="132"/>
      <c r="C661" s="133" t="s">
        <v>639</v>
      </c>
      <c r="D661" s="133" t="s">
        <v>162</v>
      </c>
      <c r="E661" s="134" t="s">
        <v>640</v>
      </c>
      <c r="F661" s="135" t="s">
        <v>641</v>
      </c>
      <c r="G661" s="136" t="s">
        <v>382</v>
      </c>
      <c r="H661" s="137">
        <v>14.4</v>
      </c>
      <c r="I661" s="138">
        <v>0</v>
      </c>
      <c r="J661" s="138">
        <f>ROUND(I661*H661,2)</f>
        <v>0</v>
      </c>
      <c r="K661" s="135" t="s">
        <v>1</v>
      </c>
      <c r="L661" s="29"/>
      <c r="M661" s="139" t="s">
        <v>1</v>
      </c>
      <c r="N661" s="140" t="s">
        <v>37</v>
      </c>
      <c r="O661" s="141">
        <v>0.154</v>
      </c>
      <c r="P661" s="141">
        <f>O661*H661</f>
        <v>2.2176</v>
      </c>
      <c r="Q661" s="141">
        <v>2.3000000000000001E-4</v>
      </c>
      <c r="R661" s="141">
        <f>Q661*H661</f>
        <v>3.3120000000000003E-3</v>
      </c>
      <c r="S661" s="141">
        <v>0</v>
      </c>
      <c r="T661" s="142">
        <f>S661*H661</f>
        <v>0</v>
      </c>
      <c r="AR661" s="143" t="s">
        <v>269</v>
      </c>
      <c r="AT661" s="143" t="s">
        <v>162</v>
      </c>
      <c r="AU661" s="143" t="s">
        <v>81</v>
      </c>
      <c r="AY661" s="17" t="s">
        <v>160</v>
      </c>
      <c r="BE661" s="144">
        <f>IF(N661="základní",J661,0)</f>
        <v>0</v>
      </c>
      <c r="BF661" s="144">
        <f>IF(N661="snížená",J661,0)</f>
        <v>0</v>
      </c>
      <c r="BG661" s="144">
        <f>IF(N661="zákl. přenesená",J661,0)</f>
        <v>0</v>
      </c>
      <c r="BH661" s="144">
        <f>IF(N661="sníž. přenesená",J661,0)</f>
        <v>0</v>
      </c>
      <c r="BI661" s="144">
        <f>IF(N661="nulová",J661,0)</f>
        <v>0</v>
      </c>
      <c r="BJ661" s="17" t="s">
        <v>79</v>
      </c>
      <c r="BK661" s="144">
        <f>ROUND(I661*H661,2)</f>
        <v>0</v>
      </c>
      <c r="BL661" s="17" t="s">
        <v>269</v>
      </c>
      <c r="BM661" s="143" t="s">
        <v>642</v>
      </c>
    </row>
    <row r="662" spans="2:65" s="12" customFormat="1" ht="22.5">
      <c r="B662" s="148"/>
      <c r="D662" s="149" t="s">
        <v>171</v>
      </c>
      <c r="E662" s="150" t="s">
        <v>1</v>
      </c>
      <c r="F662" s="151" t="s">
        <v>172</v>
      </c>
      <c r="H662" s="150" t="s">
        <v>1</v>
      </c>
      <c r="L662" s="148"/>
      <c r="M662" s="152"/>
      <c r="T662" s="153"/>
      <c r="AT662" s="150" t="s">
        <v>171</v>
      </c>
      <c r="AU662" s="150" t="s">
        <v>81</v>
      </c>
      <c r="AV662" s="12" t="s">
        <v>79</v>
      </c>
      <c r="AW662" s="12" t="s">
        <v>29</v>
      </c>
      <c r="AX662" s="12" t="s">
        <v>72</v>
      </c>
      <c r="AY662" s="150" t="s">
        <v>160</v>
      </c>
    </row>
    <row r="663" spans="2:65" s="12" customFormat="1">
      <c r="B663" s="148"/>
      <c r="D663" s="149" t="s">
        <v>171</v>
      </c>
      <c r="E663" s="150" t="s">
        <v>1</v>
      </c>
      <c r="F663" s="151" t="s">
        <v>348</v>
      </c>
      <c r="H663" s="150" t="s">
        <v>1</v>
      </c>
      <c r="L663" s="148"/>
      <c r="M663" s="152"/>
      <c r="T663" s="153"/>
      <c r="AT663" s="150" t="s">
        <v>171</v>
      </c>
      <c r="AU663" s="150" t="s">
        <v>81</v>
      </c>
      <c r="AV663" s="12" t="s">
        <v>79</v>
      </c>
      <c r="AW663" s="12" t="s">
        <v>29</v>
      </c>
      <c r="AX663" s="12" t="s">
        <v>72</v>
      </c>
      <c r="AY663" s="150" t="s">
        <v>160</v>
      </c>
    </row>
    <row r="664" spans="2:65" s="12" customFormat="1">
      <c r="B664" s="148"/>
      <c r="D664" s="149" t="s">
        <v>171</v>
      </c>
      <c r="E664" s="150" t="s">
        <v>1</v>
      </c>
      <c r="F664" s="151" t="s">
        <v>173</v>
      </c>
      <c r="H664" s="150" t="s">
        <v>1</v>
      </c>
      <c r="L664" s="148"/>
      <c r="M664" s="152"/>
      <c r="T664" s="153"/>
      <c r="AT664" s="150" t="s">
        <v>171</v>
      </c>
      <c r="AU664" s="150" t="s">
        <v>81</v>
      </c>
      <c r="AV664" s="12" t="s">
        <v>79</v>
      </c>
      <c r="AW664" s="12" t="s">
        <v>29</v>
      </c>
      <c r="AX664" s="12" t="s">
        <v>72</v>
      </c>
      <c r="AY664" s="150" t="s">
        <v>160</v>
      </c>
    </row>
    <row r="665" spans="2:65" s="13" customFormat="1">
      <c r="B665" s="154"/>
      <c r="D665" s="149" t="s">
        <v>171</v>
      </c>
      <c r="E665" s="155" t="s">
        <v>1</v>
      </c>
      <c r="F665" s="156" t="s">
        <v>643</v>
      </c>
      <c r="H665" s="157">
        <v>14.4</v>
      </c>
      <c r="L665" s="154"/>
      <c r="M665" s="158"/>
      <c r="T665" s="159"/>
      <c r="AT665" s="155" t="s">
        <v>171</v>
      </c>
      <c r="AU665" s="155" t="s">
        <v>81</v>
      </c>
      <c r="AV665" s="13" t="s">
        <v>81</v>
      </c>
      <c r="AW665" s="13" t="s">
        <v>29</v>
      </c>
      <c r="AX665" s="13" t="s">
        <v>72</v>
      </c>
      <c r="AY665" s="155" t="s">
        <v>160</v>
      </c>
    </row>
    <row r="666" spans="2:65" s="14" customFormat="1">
      <c r="B666" s="160"/>
      <c r="D666" s="149" t="s">
        <v>171</v>
      </c>
      <c r="E666" s="161" t="s">
        <v>1</v>
      </c>
      <c r="F666" s="162" t="s">
        <v>176</v>
      </c>
      <c r="H666" s="163">
        <v>14.4</v>
      </c>
      <c r="L666" s="160"/>
      <c r="M666" s="164"/>
      <c r="T666" s="165"/>
      <c r="AT666" s="161" t="s">
        <v>171</v>
      </c>
      <c r="AU666" s="161" t="s">
        <v>81</v>
      </c>
      <c r="AV666" s="14" t="s">
        <v>167</v>
      </c>
      <c r="AW666" s="14" t="s">
        <v>29</v>
      </c>
      <c r="AX666" s="14" t="s">
        <v>79</v>
      </c>
      <c r="AY666" s="161" t="s">
        <v>160</v>
      </c>
    </row>
    <row r="667" spans="2:65" s="1" customFormat="1" ht="24.2" customHeight="1">
      <c r="B667" s="132"/>
      <c r="C667" s="133" t="s">
        <v>644</v>
      </c>
      <c r="D667" s="133" t="s">
        <v>162</v>
      </c>
      <c r="E667" s="134" t="s">
        <v>645</v>
      </c>
      <c r="F667" s="135" t="s">
        <v>646</v>
      </c>
      <c r="G667" s="136" t="s">
        <v>647</v>
      </c>
      <c r="H667" s="137">
        <v>756.697</v>
      </c>
      <c r="I667" s="138">
        <v>0</v>
      </c>
      <c r="J667" s="138">
        <f>ROUND(I667*H667,2)</f>
        <v>0</v>
      </c>
      <c r="K667" s="135" t="s">
        <v>166</v>
      </c>
      <c r="L667" s="29"/>
      <c r="M667" s="139" t="s">
        <v>1</v>
      </c>
      <c r="N667" s="140" t="s">
        <v>37</v>
      </c>
      <c r="O667" s="141">
        <v>0</v>
      </c>
      <c r="P667" s="141">
        <f>O667*H667</f>
        <v>0</v>
      </c>
      <c r="Q667" s="141">
        <v>0</v>
      </c>
      <c r="R667" s="141">
        <f>Q667*H667</f>
        <v>0</v>
      </c>
      <c r="S667" s="141">
        <v>0</v>
      </c>
      <c r="T667" s="142">
        <f>S667*H667</f>
        <v>0</v>
      </c>
      <c r="AR667" s="143" t="s">
        <v>269</v>
      </c>
      <c r="AT667" s="143" t="s">
        <v>162</v>
      </c>
      <c r="AU667" s="143" t="s">
        <v>81</v>
      </c>
      <c r="AY667" s="17" t="s">
        <v>160</v>
      </c>
      <c r="BE667" s="144">
        <f>IF(N667="základní",J667,0)</f>
        <v>0</v>
      </c>
      <c r="BF667" s="144">
        <f>IF(N667="snížená",J667,0)</f>
        <v>0</v>
      </c>
      <c r="BG667" s="144">
        <f>IF(N667="zákl. přenesená",J667,0)</f>
        <v>0</v>
      </c>
      <c r="BH667" s="144">
        <f>IF(N667="sníž. přenesená",J667,0)</f>
        <v>0</v>
      </c>
      <c r="BI667" s="144">
        <f>IF(N667="nulová",J667,0)</f>
        <v>0</v>
      </c>
      <c r="BJ667" s="17" t="s">
        <v>79</v>
      </c>
      <c r="BK667" s="144">
        <f>ROUND(I667*H667,2)</f>
        <v>0</v>
      </c>
      <c r="BL667" s="17" t="s">
        <v>269</v>
      </c>
      <c r="BM667" s="143" t="s">
        <v>648</v>
      </c>
    </row>
    <row r="668" spans="2:65" s="1" customFormat="1">
      <c r="B668" s="29"/>
      <c r="D668" s="145" t="s">
        <v>169</v>
      </c>
      <c r="F668" s="146" t="s">
        <v>649</v>
      </c>
      <c r="L668" s="29"/>
      <c r="M668" s="147"/>
      <c r="T668" s="52"/>
      <c r="AT668" s="17" t="s">
        <v>169</v>
      </c>
      <c r="AU668" s="17" t="s">
        <v>81</v>
      </c>
    </row>
    <row r="669" spans="2:65" s="11" customFormat="1" ht="22.9" customHeight="1">
      <c r="B669" s="121"/>
      <c r="D669" s="122" t="s">
        <v>71</v>
      </c>
      <c r="E669" s="130" t="s">
        <v>650</v>
      </c>
      <c r="F669" s="130" t="s">
        <v>651</v>
      </c>
      <c r="J669" s="131">
        <f>BK669</f>
        <v>0</v>
      </c>
      <c r="L669" s="121"/>
      <c r="M669" s="125"/>
      <c r="P669" s="126">
        <f>SUM(P670:P698)</f>
        <v>14.92065</v>
      </c>
      <c r="R669" s="126">
        <f>SUM(R670:R698)</f>
        <v>0.58615799999999996</v>
      </c>
      <c r="T669" s="127">
        <f>SUM(T670:T698)</f>
        <v>0</v>
      </c>
      <c r="AR669" s="122" t="s">
        <v>81</v>
      </c>
      <c r="AT669" s="128" t="s">
        <v>71</v>
      </c>
      <c r="AU669" s="128" t="s">
        <v>79</v>
      </c>
      <c r="AY669" s="122" t="s">
        <v>160</v>
      </c>
      <c r="BK669" s="129">
        <f>SUM(BK670:BK698)</f>
        <v>0</v>
      </c>
    </row>
    <row r="670" spans="2:65" s="1" customFormat="1" ht="24.2" customHeight="1">
      <c r="B670" s="132"/>
      <c r="C670" s="133" t="s">
        <v>652</v>
      </c>
      <c r="D670" s="133" t="s">
        <v>162</v>
      </c>
      <c r="E670" s="134" t="s">
        <v>653</v>
      </c>
      <c r="F670" s="135" t="s">
        <v>654</v>
      </c>
      <c r="G670" s="136" t="s">
        <v>165</v>
      </c>
      <c r="H670" s="137">
        <v>25.15</v>
      </c>
      <c r="I670" s="138">
        <v>0</v>
      </c>
      <c r="J670" s="138">
        <f>ROUND(I670*H670,2)</f>
        <v>0</v>
      </c>
      <c r="K670" s="135" t="s">
        <v>166</v>
      </c>
      <c r="L670" s="29"/>
      <c r="M670" s="139" t="s">
        <v>1</v>
      </c>
      <c r="N670" s="140" t="s">
        <v>37</v>
      </c>
      <c r="O670" s="141">
        <v>0.06</v>
      </c>
      <c r="P670" s="141">
        <f>O670*H670</f>
        <v>1.5089999999999999</v>
      </c>
      <c r="Q670" s="141">
        <v>0</v>
      </c>
      <c r="R670" s="141">
        <f>Q670*H670</f>
        <v>0</v>
      </c>
      <c r="S670" s="141">
        <v>0</v>
      </c>
      <c r="T670" s="142">
        <f>S670*H670</f>
        <v>0</v>
      </c>
      <c r="AR670" s="143" t="s">
        <v>269</v>
      </c>
      <c r="AT670" s="143" t="s">
        <v>162</v>
      </c>
      <c r="AU670" s="143" t="s">
        <v>81</v>
      </c>
      <c r="AY670" s="17" t="s">
        <v>160</v>
      </c>
      <c r="BE670" s="144">
        <f>IF(N670="základní",J670,0)</f>
        <v>0</v>
      </c>
      <c r="BF670" s="144">
        <f>IF(N670="snížená",J670,0)</f>
        <v>0</v>
      </c>
      <c r="BG670" s="144">
        <f>IF(N670="zákl. přenesená",J670,0)</f>
        <v>0</v>
      </c>
      <c r="BH670" s="144">
        <f>IF(N670="sníž. přenesená",J670,0)</f>
        <v>0</v>
      </c>
      <c r="BI670" s="144">
        <f>IF(N670="nulová",J670,0)</f>
        <v>0</v>
      </c>
      <c r="BJ670" s="17" t="s">
        <v>79</v>
      </c>
      <c r="BK670" s="144">
        <f>ROUND(I670*H670,2)</f>
        <v>0</v>
      </c>
      <c r="BL670" s="17" t="s">
        <v>269</v>
      </c>
      <c r="BM670" s="143" t="s">
        <v>655</v>
      </c>
    </row>
    <row r="671" spans="2:65" s="1" customFormat="1">
      <c r="B671" s="29"/>
      <c r="D671" s="145" t="s">
        <v>169</v>
      </c>
      <c r="F671" s="146" t="s">
        <v>656</v>
      </c>
      <c r="L671" s="29"/>
      <c r="M671" s="147"/>
      <c r="T671" s="52"/>
      <c r="AT671" s="17" t="s">
        <v>169</v>
      </c>
      <c r="AU671" s="17" t="s">
        <v>81</v>
      </c>
    </row>
    <row r="672" spans="2:65" s="12" customFormat="1" ht="22.5">
      <c r="B672" s="148"/>
      <c r="D672" s="149" t="s">
        <v>171</v>
      </c>
      <c r="E672" s="150" t="s">
        <v>1</v>
      </c>
      <c r="F672" s="151" t="s">
        <v>172</v>
      </c>
      <c r="H672" s="150" t="s">
        <v>1</v>
      </c>
      <c r="L672" s="148"/>
      <c r="M672" s="152"/>
      <c r="T672" s="153"/>
      <c r="AT672" s="150" t="s">
        <v>171</v>
      </c>
      <c r="AU672" s="150" t="s">
        <v>81</v>
      </c>
      <c r="AV672" s="12" t="s">
        <v>79</v>
      </c>
      <c r="AW672" s="12" t="s">
        <v>29</v>
      </c>
      <c r="AX672" s="12" t="s">
        <v>72</v>
      </c>
      <c r="AY672" s="150" t="s">
        <v>160</v>
      </c>
    </row>
    <row r="673" spans="2:65" s="12" customFormat="1">
      <c r="B673" s="148"/>
      <c r="D673" s="149" t="s">
        <v>171</v>
      </c>
      <c r="E673" s="150" t="s">
        <v>1</v>
      </c>
      <c r="F673" s="151" t="s">
        <v>173</v>
      </c>
      <c r="H673" s="150" t="s">
        <v>1</v>
      </c>
      <c r="L673" s="148"/>
      <c r="M673" s="152"/>
      <c r="T673" s="153"/>
      <c r="AT673" s="150" t="s">
        <v>171</v>
      </c>
      <c r="AU673" s="150" t="s">
        <v>81</v>
      </c>
      <c r="AV673" s="12" t="s">
        <v>79</v>
      </c>
      <c r="AW673" s="12" t="s">
        <v>29</v>
      </c>
      <c r="AX673" s="12" t="s">
        <v>72</v>
      </c>
      <c r="AY673" s="150" t="s">
        <v>160</v>
      </c>
    </row>
    <row r="674" spans="2:65" s="13" customFormat="1">
      <c r="B674" s="154"/>
      <c r="D674" s="149" t="s">
        <v>171</v>
      </c>
      <c r="E674" s="155" t="s">
        <v>1</v>
      </c>
      <c r="F674" s="156" t="s">
        <v>657</v>
      </c>
      <c r="H674" s="157">
        <v>25.15</v>
      </c>
      <c r="L674" s="154"/>
      <c r="M674" s="158"/>
      <c r="T674" s="159"/>
      <c r="AT674" s="155" t="s">
        <v>171</v>
      </c>
      <c r="AU674" s="155" t="s">
        <v>81</v>
      </c>
      <c r="AV674" s="13" t="s">
        <v>81</v>
      </c>
      <c r="AW674" s="13" t="s">
        <v>29</v>
      </c>
      <c r="AX674" s="13" t="s">
        <v>72</v>
      </c>
      <c r="AY674" s="155" t="s">
        <v>160</v>
      </c>
    </row>
    <row r="675" spans="2:65" s="15" customFormat="1">
      <c r="B675" s="166"/>
      <c r="D675" s="149" t="s">
        <v>171</v>
      </c>
      <c r="E675" s="167" t="s">
        <v>1</v>
      </c>
      <c r="F675" s="168" t="s">
        <v>252</v>
      </c>
      <c r="H675" s="169">
        <v>25.15</v>
      </c>
      <c r="L675" s="166"/>
      <c r="M675" s="170"/>
      <c r="T675" s="171"/>
      <c r="AT675" s="167" t="s">
        <v>171</v>
      </c>
      <c r="AU675" s="167" t="s">
        <v>81</v>
      </c>
      <c r="AV675" s="15" t="s">
        <v>184</v>
      </c>
      <c r="AW675" s="15" t="s">
        <v>29</v>
      </c>
      <c r="AX675" s="15" t="s">
        <v>72</v>
      </c>
      <c r="AY675" s="167" t="s">
        <v>160</v>
      </c>
    </row>
    <row r="676" spans="2:65" s="14" customFormat="1">
      <c r="B676" s="160"/>
      <c r="D676" s="149" t="s">
        <v>171</v>
      </c>
      <c r="E676" s="161" t="s">
        <v>1</v>
      </c>
      <c r="F676" s="162" t="s">
        <v>176</v>
      </c>
      <c r="H676" s="163">
        <v>25.15</v>
      </c>
      <c r="L676" s="160"/>
      <c r="M676" s="164"/>
      <c r="T676" s="165"/>
      <c r="AT676" s="161" t="s">
        <v>171</v>
      </c>
      <c r="AU676" s="161" t="s">
        <v>81</v>
      </c>
      <c r="AV676" s="14" t="s">
        <v>167</v>
      </c>
      <c r="AW676" s="14" t="s">
        <v>29</v>
      </c>
      <c r="AX676" s="14" t="s">
        <v>79</v>
      </c>
      <c r="AY676" s="161" t="s">
        <v>160</v>
      </c>
    </row>
    <row r="677" spans="2:65" s="1" customFormat="1" ht="24.2" customHeight="1">
      <c r="B677" s="132"/>
      <c r="C677" s="173" t="s">
        <v>658</v>
      </c>
      <c r="D677" s="173" t="s">
        <v>445</v>
      </c>
      <c r="E677" s="174" t="s">
        <v>659</v>
      </c>
      <c r="F677" s="175" t="s">
        <v>660</v>
      </c>
      <c r="G677" s="176" t="s">
        <v>165</v>
      </c>
      <c r="H677" s="177">
        <v>25.652999999999999</v>
      </c>
      <c r="I677" s="178">
        <v>0</v>
      </c>
      <c r="J677" s="178">
        <f>ROUND(I677*H677,2)</f>
        <v>0</v>
      </c>
      <c r="K677" s="175" t="s">
        <v>166</v>
      </c>
      <c r="L677" s="179"/>
      <c r="M677" s="180" t="s">
        <v>1</v>
      </c>
      <c r="N677" s="181" t="s">
        <v>37</v>
      </c>
      <c r="O677" s="141">
        <v>0</v>
      </c>
      <c r="P677" s="141">
        <f>O677*H677</f>
        <v>0</v>
      </c>
      <c r="Q677" s="141">
        <v>3.0000000000000001E-3</v>
      </c>
      <c r="R677" s="141">
        <f>Q677*H677</f>
        <v>7.6959E-2</v>
      </c>
      <c r="S677" s="141">
        <v>0</v>
      </c>
      <c r="T677" s="142">
        <f>S677*H677</f>
        <v>0</v>
      </c>
      <c r="AR677" s="143" t="s">
        <v>379</v>
      </c>
      <c r="AT677" s="143" t="s">
        <v>445</v>
      </c>
      <c r="AU677" s="143" t="s">
        <v>81</v>
      </c>
      <c r="AY677" s="17" t="s">
        <v>160</v>
      </c>
      <c r="BE677" s="144">
        <f>IF(N677="základní",J677,0)</f>
        <v>0</v>
      </c>
      <c r="BF677" s="144">
        <f>IF(N677="snížená",J677,0)</f>
        <v>0</v>
      </c>
      <c r="BG677" s="144">
        <f>IF(N677="zákl. přenesená",J677,0)</f>
        <v>0</v>
      </c>
      <c r="BH677" s="144">
        <f>IF(N677="sníž. přenesená",J677,0)</f>
        <v>0</v>
      </c>
      <c r="BI677" s="144">
        <f>IF(N677="nulová",J677,0)</f>
        <v>0</v>
      </c>
      <c r="BJ677" s="17" t="s">
        <v>79</v>
      </c>
      <c r="BK677" s="144">
        <f>ROUND(I677*H677,2)</f>
        <v>0</v>
      </c>
      <c r="BL677" s="17" t="s">
        <v>269</v>
      </c>
      <c r="BM677" s="143" t="s">
        <v>661</v>
      </c>
    </row>
    <row r="678" spans="2:65" s="12" customFormat="1" ht="22.5">
      <c r="B678" s="148"/>
      <c r="D678" s="149" t="s">
        <v>171</v>
      </c>
      <c r="E678" s="150" t="s">
        <v>1</v>
      </c>
      <c r="F678" s="151" t="s">
        <v>172</v>
      </c>
      <c r="H678" s="150" t="s">
        <v>1</v>
      </c>
      <c r="L678" s="148"/>
      <c r="M678" s="152"/>
      <c r="T678" s="153"/>
      <c r="AT678" s="150" t="s">
        <v>171</v>
      </c>
      <c r="AU678" s="150" t="s">
        <v>81</v>
      </c>
      <c r="AV678" s="12" t="s">
        <v>79</v>
      </c>
      <c r="AW678" s="12" t="s">
        <v>29</v>
      </c>
      <c r="AX678" s="12" t="s">
        <v>72</v>
      </c>
      <c r="AY678" s="150" t="s">
        <v>160</v>
      </c>
    </row>
    <row r="679" spans="2:65" s="12" customFormat="1">
      <c r="B679" s="148"/>
      <c r="D679" s="149" t="s">
        <v>171</v>
      </c>
      <c r="E679" s="150" t="s">
        <v>1</v>
      </c>
      <c r="F679" s="151" t="s">
        <v>173</v>
      </c>
      <c r="H679" s="150" t="s">
        <v>1</v>
      </c>
      <c r="L679" s="148"/>
      <c r="M679" s="152"/>
      <c r="T679" s="153"/>
      <c r="AT679" s="150" t="s">
        <v>171</v>
      </c>
      <c r="AU679" s="150" t="s">
        <v>81</v>
      </c>
      <c r="AV679" s="12" t="s">
        <v>79</v>
      </c>
      <c r="AW679" s="12" t="s">
        <v>29</v>
      </c>
      <c r="AX679" s="12" t="s">
        <v>72</v>
      </c>
      <c r="AY679" s="150" t="s">
        <v>160</v>
      </c>
    </row>
    <row r="680" spans="2:65" s="12" customFormat="1">
      <c r="B680" s="148"/>
      <c r="D680" s="149" t="s">
        <v>171</v>
      </c>
      <c r="E680" s="150" t="s">
        <v>1</v>
      </c>
      <c r="F680" s="151" t="s">
        <v>662</v>
      </c>
      <c r="H680" s="150" t="s">
        <v>1</v>
      </c>
      <c r="L680" s="148"/>
      <c r="M680" s="152"/>
      <c r="T680" s="153"/>
      <c r="AT680" s="150" t="s">
        <v>171</v>
      </c>
      <c r="AU680" s="150" t="s">
        <v>81</v>
      </c>
      <c r="AV680" s="12" t="s">
        <v>79</v>
      </c>
      <c r="AW680" s="12" t="s">
        <v>29</v>
      </c>
      <c r="AX680" s="12" t="s">
        <v>72</v>
      </c>
      <c r="AY680" s="150" t="s">
        <v>160</v>
      </c>
    </row>
    <row r="681" spans="2:65" s="13" customFormat="1">
      <c r="B681" s="154"/>
      <c r="D681" s="149" t="s">
        <v>171</v>
      </c>
      <c r="E681" s="155" t="s">
        <v>1</v>
      </c>
      <c r="F681" s="156" t="s">
        <v>657</v>
      </c>
      <c r="H681" s="157">
        <v>25.15</v>
      </c>
      <c r="L681" s="154"/>
      <c r="M681" s="158"/>
      <c r="T681" s="159"/>
      <c r="AT681" s="155" t="s">
        <v>171</v>
      </c>
      <c r="AU681" s="155" t="s">
        <v>81</v>
      </c>
      <c r="AV681" s="13" t="s">
        <v>81</v>
      </c>
      <c r="AW681" s="13" t="s">
        <v>29</v>
      </c>
      <c r="AX681" s="13" t="s">
        <v>72</v>
      </c>
      <c r="AY681" s="155" t="s">
        <v>160</v>
      </c>
    </row>
    <row r="682" spans="2:65" s="14" customFormat="1">
      <c r="B682" s="160"/>
      <c r="D682" s="149" t="s">
        <v>171</v>
      </c>
      <c r="E682" s="161" t="s">
        <v>1</v>
      </c>
      <c r="F682" s="162" t="s">
        <v>176</v>
      </c>
      <c r="H682" s="163">
        <v>25.15</v>
      </c>
      <c r="L682" s="160"/>
      <c r="M682" s="164"/>
      <c r="T682" s="165"/>
      <c r="AT682" s="161" t="s">
        <v>171</v>
      </c>
      <c r="AU682" s="161" t="s">
        <v>81</v>
      </c>
      <c r="AV682" s="14" t="s">
        <v>167</v>
      </c>
      <c r="AW682" s="14" t="s">
        <v>29</v>
      </c>
      <c r="AX682" s="14" t="s">
        <v>79</v>
      </c>
      <c r="AY682" s="161" t="s">
        <v>160</v>
      </c>
    </row>
    <row r="683" spans="2:65" s="13" customFormat="1">
      <c r="B683" s="154"/>
      <c r="D683" s="149" t="s">
        <v>171</v>
      </c>
      <c r="F683" s="156" t="s">
        <v>663</v>
      </c>
      <c r="H683" s="157">
        <v>25.652999999999999</v>
      </c>
      <c r="L683" s="154"/>
      <c r="M683" s="158"/>
      <c r="T683" s="159"/>
      <c r="AT683" s="155" t="s">
        <v>171</v>
      </c>
      <c r="AU683" s="155" t="s">
        <v>81</v>
      </c>
      <c r="AV683" s="13" t="s">
        <v>81</v>
      </c>
      <c r="AW683" s="13" t="s">
        <v>3</v>
      </c>
      <c r="AX683" s="13" t="s">
        <v>79</v>
      </c>
      <c r="AY683" s="155" t="s">
        <v>160</v>
      </c>
    </row>
    <row r="684" spans="2:65" s="1" customFormat="1" ht="24.2" customHeight="1">
      <c r="B684" s="132"/>
      <c r="C684" s="133" t="s">
        <v>664</v>
      </c>
      <c r="D684" s="133" t="s">
        <v>162</v>
      </c>
      <c r="E684" s="134" t="s">
        <v>665</v>
      </c>
      <c r="F684" s="135" t="s">
        <v>666</v>
      </c>
      <c r="G684" s="136" t="s">
        <v>165</v>
      </c>
      <c r="H684" s="137">
        <v>55.65</v>
      </c>
      <c r="I684" s="138">
        <v>0</v>
      </c>
      <c r="J684" s="138">
        <f>ROUND(I684*H684,2)</f>
        <v>0</v>
      </c>
      <c r="K684" s="135" t="s">
        <v>166</v>
      </c>
      <c r="L684" s="29"/>
      <c r="M684" s="139" t="s">
        <v>1</v>
      </c>
      <c r="N684" s="140" t="s">
        <v>37</v>
      </c>
      <c r="O684" s="141">
        <v>0.24099999999999999</v>
      </c>
      <c r="P684" s="141">
        <f>O684*H684</f>
        <v>13.41165</v>
      </c>
      <c r="Q684" s="141">
        <v>6.0000000000000001E-3</v>
      </c>
      <c r="R684" s="141">
        <f>Q684*H684</f>
        <v>0.33389999999999997</v>
      </c>
      <c r="S684" s="141">
        <v>0</v>
      </c>
      <c r="T684" s="142">
        <f>S684*H684</f>
        <v>0</v>
      </c>
      <c r="AR684" s="143" t="s">
        <v>269</v>
      </c>
      <c r="AT684" s="143" t="s">
        <v>162</v>
      </c>
      <c r="AU684" s="143" t="s">
        <v>81</v>
      </c>
      <c r="AY684" s="17" t="s">
        <v>160</v>
      </c>
      <c r="BE684" s="144">
        <f>IF(N684="základní",J684,0)</f>
        <v>0</v>
      </c>
      <c r="BF684" s="144">
        <f>IF(N684="snížená",J684,0)</f>
        <v>0</v>
      </c>
      <c r="BG684" s="144">
        <f>IF(N684="zákl. přenesená",J684,0)</f>
        <v>0</v>
      </c>
      <c r="BH684" s="144">
        <f>IF(N684="sníž. přenesená",J684,0)</f>
        <v>0</v>
      </c>
      <c r="BI684" s="144">
        <f>IF(N684="nulová",J684,0)</f>
        <v>0</v>
      </c>
      <c r="BJ684" s="17" t="s">
        <v>79</v>
      </c>
      <c r="BK684" s="144">
        <f>ROUND(I684*H684,2)</f>
        <v>0</v>
      </c>
      <c r="BL684" s="17" t="s">
        <v>269</v>
      </c>
      <c r="BM684" s="143" t="s">
        <v>667</v>
      </c>
    </row>
    <row r="685" spans="2:65" s="1" customFormat="1">
      <c r="B685" s="29"/>
      <c r="D685" s="145" t="s">
        <v>169</v>
      </c>
      <c r="F685" s="146" t="s">
        <v>668</v>
      </c>
      <c r="L685" s="29"/>
      <c r="M685" s="147"/>
      <c r="T685" s="52"/>
      <c r="AT685" s="17" t="s">
        <v>169</v>
      </c>
      <c r="AU685" s="17" t="s">
        <v>81</v>
      </c>
    </row>
    <row r="686" spans="2:65" s="12" customFormat="1" ht="22.5">
      <c r="B686" s="148"/>
      <c r="D686" s="149" t="s">
        <v>171</v>
      </c>
      <c r="E686" s="150" t="s">
        <v>1</v>
      </c>
      <c r="F686" s="151" t="s">
        <v>172</v>
      </c>
      <c r="H686" s="150" t="s">
        <v>1</v>
      </c>
      <c r="L686" s="148"/>
      <c r="M686" s="152"/>
      <c r="T686" s="153"/>
      <c r="AT686" s="150" t="s">
        <v>171</v>
      </c>
      <c r="AU686" s="150" t="s">
        <v>81</v>
      </c>
      <c r="AV686" s="12" t="s">
        <v>79</v>
      </c>
      <c r="AW686" s="12" t="s">
        <v>29</v>
      </c>
      <c r="AX686" s="12" t="s">
        <v>72</v>
      </c>
      <c r="AY686" s="150" t="s">
        <v>160</v>
      </c>
    </row>
    <row r="687" spans="2:65" s="12" customFormat="1">
      <c r="B687" s="148"/>
      <c r="D687" s="149" t="s">
        <v>171</v>
      </c>
      <c r="E687" s="150" t="s">
        <v>1</v>
      </c>
      <c r="F687" s="151" t="s">
        <v>173</v>
      </c>
      <c r="H687" s="150" t="s">
        <v>1</v>
      </c>
      <c r="L687" s="148"/>
      <c r="M687" s="152"/>
      <c r="T687" s="153"/>
      <c r="AT687" s="150" t="s">
        <v>171</v>
      </c>
      <c r="AU687" s="150" t="s">
        <v>81</v>
      </c>
      <c r="AV687" s="12" t="s">
        <v>79</v>
      </c>
      <c r="AW687" s="12" t="s">
        <v>29</v>
      </c>
      <c r="AX687" s="12" t="s">
        <v>72</v>
      </c>
      <c r="AY687" s="150" t="s">
        <v>160</v>
      </c>
    </row>
    <row r="688" spans="2:65" s="13" customFormat="1" ht="22.5">
      <c r="B688" s="154"/>
      <c r="D688" s="149" t="s">
        <v>171</v>
      </c>
      <c r="E688" s="155" t="s">
        <v>1</v>
      </c>
      <c r="F688" s="156" t="s">
        <v>669</v>
      </c>
      <c r="H688" s="157">
        <v>55.65</v>
      </c>
      <c r="L688" s="154"/>
      <c r="M688" s="158"/>
      <c r="T688" s="159"/>
      <c r="AT688" s="155" t="s">
        <v>171</v>
      </c>
      <c r="AU688" s="155" t="s">
        <v>81</v>
      </c>
      <c r="AV688" s="13" t="s">
        <v>81</v>
      </c>
      <c r="AW688" s="13" t="s">
        <v>29</v>
      </c>
      <c r="AX688" s="13" t="s">
        <v>72</v>
      </c>
      <c r="AY688" s="155" t="s">
        <v>160</v>
      </c>
    </row>
    <row r="689" spans="2:65" s="15" customFormat="1">
      <c r="B689" s="166"/>
      <c r="D689" s="149" t="s">
        <v>171</v>
      </c>
      <c r="E689" s="167" t="s">
        <v>1</v>
      </c>
      <c r="F689" s="168" t="s">
        <v>252</v>
      </c>
      <c r="H689" s="169">
        <v>55.65</v>
      </c>
      <c r="L689" s="166"/>
      <c r="M689" s="170"/>
      <c r="T689" s="171"/>
      <c r="AT689" s="167" t="s">
        <v>171</v>
      </c>
      <c r="AU689" s="167" t="s">
        <v>81</v>
      </c>
      <c r="AV689" s="15" t="s">
        <v>184</v>
      </c>
      <c r="AW689" s="15" t="s">
        <v>29</v>
      </c>
      <c r="AX689" s="15" t="s">
        <v>72</v>
      </c>
      <c r="AY689" s="167" t="s">
        <v>160</v>
      </c>
    </row>
    <row r="690" spans="2:65" s="14" customFormat="1">
      <c r="B690" s="160"/>
      <c r="D690" s="149" t="s">
        <v>171</v>
      </c>
      <c r="E690" s="161" t="s">
        <v>1</v>
      </c>
      <c r="F690" s="162" t="s">
        <v>176</v>
      </c>
      <c r="H690" s="163">
        <v>55.65</v>
      </c>
      <c r="L690" s="160"/>
      <c r="M690" s="164"/>
      <c r="T690" s="165"/>
      <c r="AT690" s="161" t="s">
        <v>171</v>
      </c>
      <c r="AU690" s="161" t="s">
        <v>81</v>
      </c>
      <c r="AV690" s="14" t="s">
        <v>167</v>
      </c>
      <c r="AW690" s="14" t="s">
        <v>29</v>
      </c>
      <c r="AX690" s="14" t="s">
        <v>79</v>
      </c>
      <c r="AY690" s="161" t="s">
        <v>160</v>
      </c>
    </row>
    <row r="691" spans="2:65" s="1" customFormat="1" ht="24.2" customHeight="1">
      <c r="B691" s="132"/>
      <c r="C691" s="173" t="s">
        <v>670</v>
      </c>
      <c r="D691" s="173" t="s">
        <v>445</v>
      </c>
      <c r="E691" s="174" t="s">
        <v>659</v>
      </c>
      <c r="F691" s="175" t="s">
        <v>660</v>
      </c>
      <c r="G691" s="176" t="s">
        <v>165</v>
      </c>
      <c r="H691" s="177">
        <v>58.433</v>
      </c>
      <c r="I691" s="178">
        <v>0</v>
      </c>
      <c r="J691" s="178">
        <f>ROUND(I691*H691,2)</f>
        <v>0</v>
      </c>
      <c r="K691" s="175" t="s">
        <v>166</v>
      </c>
      <c r="L691" s="179"/>
      <c r="M691" s="180" t="s">
        <v>1</v>
      </c>
      <c r="N691" s="181" t="s">
        <v>37</v>
      </c>
      <c r="O691" s="141">
        <v>0</v>
      </c>
      <c r="P691" s="141">
        <f>O691*H691</f>
        <v>0</v>
      </c>
      <c r="Q691" s="141">
        <v>3.0000000000000001E-3</v>
      </c>
      <c r="R691" s="141">
        <f>Q691*H691</f>
        <v>0.17529900000000001</v>
      </c>
      <c r="S691" s="141">
        <v>0</v>
      </c>
      <c r="T691" s="142">
        <f>S691*H691</f>
        <v>0</v>
      </c>
      <c r="AR691" s="143" t="s">
        <v>379</v>
      </c>
      <c r="AT691" s="143" t="s">
        <v>445</v>
      </c>
      <c r="AU691" s="143" t="s">
        <v>81</v>
      </c>
      <c r="AY691" s="17" t="s">
        <v>160</v>
      </c>
      <c r="BE691" s="144">
        <f>IF(N691="základní",J691,0)</f>
        <v>0</v>
      </c>
      <c r="BF691" s="144">
        <f>IF(N691="snížená",J691,0)</f>
        <v>0</v>
      </c>
      <c r="BG691" s="144">
        <f>IF(N691="zákl. přenesená",J691,0)</f>
        <v>0</v>
      </c>
      <c r="BH691" s="144">
        <f>IF(N691="sníž. přenesená",J691,0)</f>
        <v>0</v>
      </c>
      <c r="BI691" s="144">
        <f>IF(N691="nulová",J691,0)</f>
        <v>0</v>
      </c>
      <c r="BJ691" s="17" t="s">
        <v>79</v>
      </c>
      <c r="BK691" s="144">
        <f>ROUND(I691*H691,2)</f>
        <v>0</v>
      </c>
      <c r="BL691" s="17" t="s">
        <v>269</v>
      </c>
      <c r="BM691" s="143" t="s">
        <v>671</v>
      </c>
    </row>
    <row r="692" spans="2:65" s="12" customFormat="1" ht="22.5">
      <c r="B692" s="148"/>
      <c r="D692" s="149" t="s">
        <v>171</v>
      </c>
      <c r="E692" s="150" t="s">
        <v>1</v>
      </c>
      <c r="F692" s="151" t="s">
        <v>172</v>
      </c>
      <c r="H692" s="150" t="s">
        <v>1</v>
      </c>
      <c r="L692" s="148"/>
      <c r="M692" s="152"/>
      <c r="T692" s="153"/>
      <c r="AT692" s="150" t="s">
        <v>171</v>
      </c>
      <c r="AU692" s="150" t="s">
        <v>81</v>
      </c>
      <c r="AV692" s="12" t="s">
        <v>79</v>
      </c>
      <c r="AW692" s="12" t="s">
        <v>29</v>
      </c>
      <c r="AX692" s="12" t="s">
        <v>72</v>
      </c>
      <c r="AY692" s="150" t="s">
        <v>160</v>
      </c>
    </row>
    <row r="693" spans="2:65" s="12" customFormat="1">
      <c r="B693" s="148"/>
      <c r="D693" s="149" t="s">
        <v>171</v>
      </c>
      <c r="E693" s="150" t="s">
        <v>1</v>
      </c>
      <c r="F693" s="151" t="s">
        <v>173</v>
      </c>
      <c r="H693" s="150" t="s">
        <v>1</v>
      </c>
      <c r="L693" s="148"/>
      <c r="M693" s="152"/>
      <c r="T693" s="153"/>
      <c r="AT693" s="150" t="s">
        <v>171</v>
      </c>
      <c r="AU693" s="150" t="s">
        <v>81</v>
      </c>
      <c r="AV693" s="12" t="s">
        <v>79</v>
      </c>
      <c r="AW693" s="12" t="s">
        <v>29</v>
      </c>
      <c r="AX693" s="12" t="s">
        <v>72</v>
      </c>
      <c r="AY693" s="150" t="s">
        <v>160</v>
      </c>
    </row>
    <row r="694" spans="2:65" s="13" customFormat="1" ht="22.5">
      <c r="B694" s="154"/>
      <c r="D694" s="149" t="s">
        <v>171</v>
      </c>
      <c r="E694" s="155" t="s">
        <v>1</v>
      </c>
      <c r="F694" s="156" t="s">
        <v>669</v>
      </c>
      <c r="H694" s="157">
        <v>55.65</v>
      </c>
      <c r="L694" s="154"/>
      <c r="M694" s="158"/>
      <c r="T694" s="159"/>
      <c r="AT694" s="155" t="s">
        <v>171</v>
      </c>
      <c r="AU694" s="155" t="s">
        <v>81</v>
      </c>
      <c r="AV694" s="13" t="s">
        <v>81</v>
      </c>
      <c r="AW694" s="13" t="s">
        <v>29</v>
      </c>
      <c r="AX694" s="13" t="s">
        <v>72</v>
      </c>
      <c r="AY694" s="155" t="s">
        <v>160</v>
      </c>
    </row>
    <row r="695" spans="2:65" s="14" customFormat="1">
      <c r="B695" s="160"/>
      <c r="D695" s="149" t="s">
        <v>171</v>
      </c>
      <c r="E695" s="161" t="s">
        <v>1</v>
      </c>
      <c r="F695" s="162" t="s">
        <v>176</v>
      </c>
      <c r="H695" s="163">
        <v>55.65</v>
      </c>
      <c r="L695" s="160"/>
      <c r="M695" s="164"/>
      <c r="T695" s="165"/>
      <c r="AT695" s="161" t="s">
        <v>171</v>
      </c>
      <c r="AU695" s="161" t="s">
        <v>81</v>
      </c>
      <c r="AV695" s="14" t="s">
        <v>167</v>
      </c>
      <c r="AW695" s="14" t="s">
        <v>29</v>
      </c>
      <c r="AX695" s="14" t="s">
        <v>79</v>
      </c>
      <c r="AY695" s="161" t="s">
        <v>160</v>
      </c>
    </row>
    <row r="696" spans="2:65" s="13" customFormat="1">
      <c r="B696" s="154"/>
      <c r="D696" s="149" t="s">
        <v>171</v>
      </c>
      <c r="F696" s="156" t="s">
        <v>672</v>
      </c>
      <c r="H696" s="157">
        <v>58.433</v>
      </c>
      <c r="L696" s="154"/>
      <c r="M696" s="158"/>
      <c r="T696" s="159"/>
      <c r="AT696" s="155" t="s">
        <v>171</v>
      </c>
      <c r="AU696" s="155" t="s">
        <v>81</v>
      </c>
      <c r="AV696" s="13" t="s">
        <v>81</v>
      </c>
      <c r="AW696" s="13" t="s">
        <v>3</v>
      </c>
      <c r="AX696" s="13" t="s">
        <v>79</v>
      </c>
      <c r="AY696" s="155" t="s">
        <v>160</v>
      </c>
    </row>
    <row r="697" spans="2:65" s="1" customFormat="1" ht="24.2" customHeight="1">
      <c r="B697" s="132"/>
      <c r="C697" s="133" t="s">
        <v>673</v>
      </c>
      <c r="D697" s="133" t="s">
        <v>162</v>
      </c>
      <c r="E697" s="134" t="s">
        <v>674</v>
      </c>
      <c r="F697" s="135" t="s">
        <v>675</v>
      </c>
      <c r="G697" s="136" t="s">
        <v>647</v>
      </c>
      <c r="H697" s="137">
        <v>558.48400000000004</v>
      </c>
      <c r="I697" s="138">
        <v>0</v>
      </c>
      <c r="J697" s="138">
        <f>ROUND(I697*H697,2)</f>
        <v>0</v>
      </c>
      <c r="K697" s="135" t="s">
        <v>166</v>
      </c>
      <c r="L697" s="29"/>
      <c r="M697" s="139" t="s">
        <v>1</v>
      </c>
      <c r="N697" s="140" t="s">
        <v>37</v>
      </c>
      <c r="O697" s="141">
        <v>0</v>
      </c>
      <c r="P697" s="141">
        <f>O697*H697</f>
        <v>0</v>
      </c>
      <c r="Q697" s="141">
        <v>0</v>
      </c>
      <c r="R697" s="141">
        <f>Q697*H697</f>
        <v>0</v>
      </c>
      <c r="S697" s="141">
        <v>0</v>
      </c>
      <c r="T697" s="142">
        <f>S697*H697</f>
        <v>0</v>
      </c>
      <c r="AR697" s="143" t="s">
        <v>269</v>
      </c>
      <c r="AT697" s="143" t="s">
        <v>162</v>
      </c>
      <c r="AU697" s="143" t="s">
        <v>81</v>
      </c>
      <c r="AY697" s="17" t="s">
        <v>160</v>
      </c>
      <c r="BE697" s="144">
        <f>IF(N697="základní",J697,0)</f>
        <v>0</v>
      </c>
      <c r="BF697" s="144">
        <f>IF(N697="snížená",J697,0)</f>
        <v>0</v>
      </c>
      <c r="BG697" s="144">
        <f>IF(N697="zákl. přenesená",J697,0)</f>
        <v>0</v>
      </c>
      <c r="BH697" s="144">
        <f>IF(N697="sníž. přenesená",J697,0)</f>
        <v>0</v>
      </c>
      <c r="BI697" s="144">
        <f>IF(N697="nulová",J697,0)</f>
        <v>0</v>
      </c>
      <c r="BJ697" s="17" t="s">
        <v>79</v>
      </c>
      <c r="BK697" s="144">
        <f>ROUND(I697*H697,2)</f>
        <v>0</v>
      </c>
      <c r="BL697" s="17" t="s">
        <v>269</v>
      </c>
      <c r="BM697" s="143" t="s">
        <v>676</v>
      </c>
    </row>
    <row r="698" spans="2:65" s="1" customFormat="1">
      <c r="B698" s="29"/>
      <c r="D698" s="145" t="s">
        <v>169</v>
      </c>
      <c r="F698" s="146" t="s">
        <v>677</v>
      </c>
      <c r="L698" s="29"/>
      <c r="M698" s="147"/>
      <c r="T698" s="52"/>
      <c r="AT698" s="17" t="s">
        <v>169</v>
      </c>
      <c r="AU698" s="17" t="s">
        <v>81</v>
      </c>
    </row>
    <row r="699" spans="2:65" s="11" customFormat="1" ht="22.9" customHeight="1">
      <c r="B699" s="121"/>
      <c r="D699" s="122" t="s">
        <v>71</v>
      </c>
      <c r="E699" s="130" t="s">
        <v>678</v>
      </c>
      <c r="F699" s="130" t="s">
        <v>679</v>
      </c>
      <c r="J699" s="131">
        <f>BK699</f>
        <v>0</v>
      </c>
      <c r="L699" s="121"/>
      <c r="M699" s="125"/>
      <c r="P699" s="126">
        <f>SUM(P700:P722)</f>
        <v>0</v>
      </c>
      <c r="R699" s="126">
        <f>SUM(R700:R722)</f>
        <v>0</v>
      </c>
      <c r="T699" s="127">
        <f>SUM(T700:T722)</f>
        <v>0</v>
      </c>
      <c r="AR699" s="122" t="s">
        <v>81</v>
      </c>
      <c r="AT699" s="128" t="s">
        <v>71</v>
      </c>
      <c r="AU699" s="128" t="s">
        <v>79</v>
      </c>
      <c r="AY699" s="122" t="s">
        <v>160</v>
      </c>
      <c r="BK699" s="129">
        <f>SUM(BK700:BK722)</f>
        <v>0</v>
      </c>
    </row>
    <row r="700" spans="2:65" s="1" customFormat="1" ht="24.2" customHeight="1">
      <c r="B700" s="132"/>
      <c r="C700" s="133" t="s">
        <v>680</v>
      </c>
      <c r="D700" s="133" t="s">
        <v>162</v>
      </c>
      <c r="E700" s="134" t="s">
        <v>681</v>
      </c>
      <c r="F700" s="135" t="s">
        <v>682</v>
      </c>
      <c r="G700" s="136" t="s">
        <v>335</v>
      </c>
      <c r="H700" s="137">
        <v>9.2379999999999995</v>
      </c>
      <c r="I700" s="138">
        <v>0</v>
      </c>
      <c r="J700" s="138">
        <f>ROUND(I700*H700,2)</f>
        <v>0</v>
      </c>
      <c r="K700" s="135" t="s">
        <v>1</v>
      </c>
      <c r="L700" s="29"/>
      <c r="M700" s="139" t="s">
        <v>1</v>
      </c>
      <c r="N700" s="140" t="s">
        <v>37</v>
      </c>
      <c r="O700" s="141">
        <v>0</v>
      </c>
      <c r="P700" s="141">
        <f>O700*H700</f>
        <v>0</v>
      </c>
      <c r="Q700" s="141">
        <v>0</v>
      </c>
      <c r="R700" s="141">
        <f>Q700*H700</f>
        <v>0</v>
      </c>
      <c r="S700" s="141">
        <v>0</v>
      </c>
      <c r="T700" s="142">
        <f>S700*H700</f>
        <v>0</v>
      </c>
      <c r="AR700" s="143" t="s">
        <v>269</v>
      </c>
      <c r="AT700" s="143" t="s">
        <v>162</v>
      </c>
      <c r="AU700" s="143" t="s">
        <v>81</v>
      </c>
      <c r="AY700" s="17" t="s">
        <v>160</v>
      </c>
      <c r="BE700" s="144">
        <f>IF(N700="základní",J700,0)</f>
        <v>0</v>
      </c>
      <c r="BF700" s="144">
        <f>IF(N700="snížená",J700,0)</f>
        <v>0</v>
      </c>
      <c r="BG700" s="144">
        <f>IF(N700="zákl. přenesená",J700,0)</f>
        <v>0</v>
      </c>
      <c r="BH700" s="144">
        <f>IF(N700="sníž. přenesená",J700,0)</f>
        <v>0</v>
      </c>
      <c r="BI700" s="144">
        <f>IF(N700="nulová",J700,0)</f>
        <v>0</v>
      </c>
      <c r="BJ700" s="17" t="s">
        <v>79</v>
      </c>
      <c r="BK700" s="144">
        <f>ROUND(I700*H700,2)</f>
        <v>0</v>
      </c>
      <c r="BL700" s="17" t="s">
        <v>269</v>
      </c>
      <c r="BM700" s="143" t="s">
        <v>683</v>
      </c>
    </row>
    <row r="701" spans="2:65" s="12" customFormat="1">
      <c r="B701" s="148"/>
      <c r="D701" s="149" t="s">
        <v>171</v>
      </c>
      <c r="E701" s="150" t="s">
        <v>1</v>
      </c>
      <c r="F701" s="151" t="s">
        <v>684</v>
      </c>
      <c r="H701" s="150" t="s">
        <v>1</v>
      </c>
      <c r="L701" s="148"/>
      <c r="M701" s="152"/>
      <c r="T701" s="153"/>
      <c r="AT701" s="150" t="s">
        <v>171</v>
      </c>
      <c r="AU701" s="150" t="s">
        <v>81</v>
      </c>
      <c r="AV701" s="12" t="s">
        <v>79</v>
      </c>
      <c r="AW701" s="12" t="s">
        <v>29</v>
      </c>
      <c r="AX701" s="12" t="s">
        <v>72</v>
      </c>
      <c r="AY701" s="150" t="s">
        <v>160</v>
      </c>
    </row>
    <row r="702" spans="2:65" s="12" customFormat="1">
      <c r="B702" s="148"/>
      <c r="D702" s="149" t="s">
        <v>171</v>
      </c>
      <c r="E702" s="150" t="s">
        <v>1</v>
      </c>
      <c r="F702" s="151" t="s">
        <v>173</v>
      </c>
      <c r="H702" s="150" t="s">
        <v>1</v>
      </c>
      <c r="L702" s="148"/>
      <c r="M702" s="152"/>
      <c r="T702" s="153"/>
      <c r="AT702" s="150" t="s">
        <v>171</v>
      </c>
      <c r="AU702" s="150" t="s">
        <v>81</v>
      </c>
      <c r="AV702" s="12" t="s">
        <v>79</v>
      </c>
      <c r="AW702" s="12" t="s">
        <v>29</v>
      </c>
      <c r="AX702" s="12" t="s">
        <v>72</v>
      </c>
      <c r="AY702" s="150" t="s">
        <v>160</v>
      </c>
    </row>
    <row r="703" spans="2:65" s="12" customFormat="1">
      <c r="B703" s="148"/>
      <c r="D703" s="149" t="s">
        <v>171</v>
      </c>
      <c r="E703" s="150" t="s">
        <v>1</v>
      </c>
      <c r="F703" s="151" t="s">
        <v>685</v>
      </c>
      <c r="H703" s="150" t="s">
        <v>1</v>
      </c>
      <c r="L703" s="148"/>
      <c r="M703" s="152"/>
      <c r="T703" s="153"/>
      <c r="AT703" s="150" t="s">
        <v>171</v>
      </c>
      <c r="AU703" s="150" t="s">
        <v>81</v>
      </c>
      <c r="AV703" s="12" t="s">
        <v>79</v>
      </c>
      <c r="AW703" s="12" t="s">
        <v>29</v>
      </c>
      <c r="AX703" s="12" t="s">
        <v>72</v>
      </c>
      <c r="AY703" s="150" t="s">
        <v>160</v>
      </c>
    </row>
    <row r="704" spans="2:65" s="12" customFormat="1" ht="22.5">
      <c r="B704" s="148"/>
      <c r="D704" s="149" t="s">
        <v>171</v>
      </c>
      <c r="E704" s="150" t="s">
        <v>1</v>
      </c>
      <c r="F704" s="151" t="s">
        <v>686</v>
      </c>
      <c r="H704" s="150" t="s">
        <v>1</v>
      </c>
      <c r="L704" s="148"/>
      <c r="M704" s="152"/>
      <c r="T704" s="153"/>
      <c r="AT704" s="150" t="s">
        <v>171</v>
      </c>
      <c r="AU704" s="150" t="s">
        <v>81</v>
      </c>
      <c r="AV704" s="12" t="s">
        <v>79</v>
      </c>
      <c r="AW704" s="12" t="s">
        <v>29</v>
      </c>
      <c r="AX704" s="12" t="s">
        <v>72</v>
      </c>
      <c r="AY704" s="150" t="s">
        <v>160</v>
      </c>
    </row>
    <row r="705" spans="2:65" s="12" customFormat="1" ht="22.5">
      <c r="B705" s="148"/>
      <c r="D705" s="149" t="s">
        <v>171</v>
      </c>
      <c r="E705" s="150" t="s">
        <v>1</v>
      </c>
      <c r="F705" s="151" t="s">
        <v>687</v>
      </c>
      <c r="H705" s="150" t="s">
        <v>1</v>
      </c>
      <c r="L705" s="148"/>
      <c r="M705" s="152"/>
      <c r="T705" s="153"/>
      <c r="AT705" s="150" t="s">
        <v>171</v>
      </c>
      <c r="AU705" s="150" t="s">
        <v>81</v>
      </c>
      <c r="AV705" s="12" t="s">
        <v>79</v>
      </c>
      <c r="AW705" s="12" t="s">
        <v>29</v>
      </c>
      <c r="AX705" s="12" t="s">
        <v>72</v>
      </c>
      <c r="AY705" s="150" t="s">
        <v>160</v>
      </c>
    </row>
    <row r="706" spans="2:65" s="12" customFormat="1">
      <c r="B706" s="148"/>
      <c r="D706" s="149" t="s">
        <v>171</v>
      </c>
      <c r="E706" s="150" t="s">
        <v>1</v>
      </c>
      <c r="F706" s="151" t="s">
        <v>173</v>
      </c>
      <c r="H706" s="150" t="s">
        <v>1</v>
      </c>
      <c r="L706" s="148"/>
      <c r="M706" s="152"/>
      <c r="T706" s="153"/>
      <c r="AT706" s="150" t="s">
        <v>171</v>
      </c>
      <c r="AU706" s="150" t="s">
        <v>81</v>
      </c>
      <c r="AV706" s="12" t="s">
        <v>79</v>
      </c>
      <c r="AW706" s="12" t="s">
        <v>29</v>
      </c>
      <c r="AX706" s="12" t="s">
        <v>72</v>
      </c>
      <c r="AY706" s="150" t="s">
        <v>160</v>
      </c>
    </row>
    <row r="707" spans="2:65" s="12" customFormat="1">
      <c r="B707" s="148"/>
      <c r="D707" s="149" t="s">
        <v>171</v>
      </c>
      <c r="E707" s="150" t="s">
        <v>1</v>
      </c>
      <c r="F707" s="151" t="s">
        <v>688</v>
      </c>
      <c r="H707" s="150" t="s">
        <v>1</v>
      </c>
      <c r="L707" s="148"/>
      <c r="M707" s="152"/>
      <c r="T707" s="153"/>
      <c r="AT707" s="150" t="s">
        <v>171</v>
      </c>
      <c r="AU707" s="150" t="s">
        <v>81</v>
      </c>
      <c r="AV707" s="12" t="s">
        <v>79</v>
      </c>
      <c r="AW707" s="12" t="s">
        <v>29</v>
      </c>
      <c r="AX707" s="12" t="s">
        <v>72</v>
      </c>
      <c r="AY707" s="150" t="s">
        <v>160</v>
      </c>
    </row>
    <row r="708" spans="2:65" s="12" customFormat="1">
      <c r="B708" s="148"/>
      <c r="D708" s="149" t="s">
        <v>171</v>
      </c>
      <c r="E708" s="150" t="s">
        <v>1</v>
      </c>
      <c r="F708" s="151" t="s">
        <v>689</v>
      </c>
      <c r="H708" s="150" t="s">
        <v>1</v>
      </c>
      <c r="L708" s="148"/>
      <c r="M708" s="152"/>
      <c r="T708" s="153"/>
      <c r="AT708" s="150" t="s">
        <v>171</v>
      </c>
      <c r="AU708" s="150" t="s">
        <v>81</v>
      </c>
      <c r="AV708" s="12" t="s">
        <v>79</v>
      </c>
      <c r="AW708" s="12" t="s">
        <v>29</v>
      </c>
      <c r="AX708" s="12" t="s">
        <v>72</v>
      </c>
      <c r="AY708" s="150" t="s">
        <v>160</v>
      </c>
    </row>
    <row r="709" spans="2:65" s="13" customFormat="1">
      <c r="B709" s="154"/>
      <c r="D709" s="149" t="s">
        <v>171</v>
      </c>
      <c r="E709" s="155" t="s">
        <v>1</v>
      </c>
      <c r="F709" s="156" t="s">
        <v>690</v>
      </c>
      <c r="H709" s="157">
        <v>9.2379999999999995</v>
      </c>
      <c r="L709" s="154"/>
      <c r="M709" s="158"/>
      <c r="T709" s="159"/>
      <c r="AT709" s="155" t="s">
        <v>171</v>
      </c>
      <c r="AU709" s="155" t="s">
        <v>81</v>
      </c>
      <c r="AV709" s="13" t="s">
        <v>81</v>
      </c>
      <c r="AW709" s="13" t="s">
        <v>29</v>
      </c>
      <c r="AX709" s="13" t="s">
        <v>72</v>
      </c>
      <c r="AY709" s="155" t="s">
        <v>160</v>
      </c>
    </row>
    <row r="710" spans="2:65" s="14" customFormat="1">
      <c r="B710" s="160"/>
      <c r="D710" s="149" t="s">
        <v>171</v>
      </c>
      <c r="E710" s="161" t="s">
        <v>1</v>
      </c>
      <c r="F710" s="162" t="s">
        <v>176</v>
      </c>
      <c r="H710" s="163">
        <v>9.2379999999999995</v>
      </c>
      <c r="L710" s="160"/>
      <c r="M710" s="164"/>
      <c r="T710" s="165"/>
      <c r="AT710" s="161" t="s">
        <v>171</v>
      </c>
      <c r="AU710" s="161" t="s">
        <v>81</v>
      </c>
      <c r="AV710" s="14" t="s">
        <v>167</v>
      </c>
      <c r="AW710" s="14" t="s">
        <v>29</v>
      </c>
      <c r="AX710" s="14" t="s">
        <v>79</v>
      </c>
      <c r="AY710" s="161" t="s">
        <v>160</v>
      </c>
    </row>
    <row r="711" spans="2:65" s="1" customFormat="1" ht="21.75" customHeight="1">
      <c r="B711" s="132"/>
      <c r="C711" s="133" t="s">
        <v>691</v>
      </c>
      <c r="D711" s="133" t="s">
        <v>162</v>
      </c>
      <c r="E711" s="134" t="s">
        <v>692</v>
      </c>
      <c r="F711" s="135" t="s">
        <v>693</v>
      </c>
      <c r="G711" s="136" t="s">
        <v>440</v>
      </c>
      <c r="H711" s="137">
        <v>5</v>
      </c>
      <c r="I711" s="138">
        <v>0</v>
      </c>
      <c r="J711" s="138">
        <f>ROUND(I711*H711,2)</f>
        <v>0</v>
      </c>
      <c r="K711" s="135" t="s">
        <v>1</v>
      </c>
      <c r="L711" s="29"/>
      <c r="M711" s="139" t="s">
        <v>1</v>
      </c>
      <c r="N711" s="140" t="s">
        <v>37</v>
      </c>
      <c r="O711" s="141">
        <v>0</v>
      </c>
      <c r="P711" s="141">
        <f>O711*H711</f>
        <v>0</v>
      </c>
      <c r="Q711" s="141">
        <v>0</v>
      </c>
      <c r="R711" s="141">
        <f>Q711*H711</f>
        <v>0</v>
      </c>
      <c r="S711" s="141">
        <v>0</v>
      </c>
      <c r="T711" s="142">
        <f>S711*H711</f>
        <v>0</v>
      </c>
      <c r="AR711" s="143" t="s">
        <v>269</v>
      </c>
      <c r="AT711" s="143" t="s">
        <v>162</v>
      </c>
      <c r="AU711" s="143" t="s">
        <v>81</v>
      </c>
      <c r="AY711" s="17" t="s">
        <v>160</v>
      </c>
      <c r="BE711" s="144">
        <f>IF(N711="základní",J711,0)</f>
        <v>0</v>
      </c>
      <c r="BF711" s="144">
        <f>IF(N711="snížená",J711,0)</f>
        <v>0</v>
      </c>
      <c r="BG711" s="144">
        <f>IF(N711="zákl. přenesená",J711,0)</f>
        <v>0</v>
      </c>
      <c r="BH711" s="144">
        <f>IF(N711="sníž. přenesená",J711,0)</f>
        <v>0</v>
      </c>
      <c r="BI711" s="144">
        <f>IF(N711="nulová",J711,0)</f>
        <v>0</v>
      </c>
      <c r="BJ711" s="17" t="s">
        <v>79</v>
      </c>
      <c r="BK711" s="144">
        <f>ROUND(I711*H711,2)</f>
        <v>0</v>
      </c>
      <c r="BL711" s="17" t="s">
        <v>269</v>
      </c>
      <c r="BM711" s="143" t="s">
        <v>694</v>
      </c>
    </row>
    <row r="712" spans="2:65" s="12" customFormat="1">
      <c r="B712" s="148"/>
      <c r="D712" s="149" t="s">
        <v>171</v>
      </c>
      <c r="E712" s="150" t="s">
        <v>1</v>
      </c>
      <c r="F712" s="151" t="s">
        <v>684</v>
      </c>
      <c r="H712" s="150" t="s">
        <v>1</v>
      </c>
      <c r="L712" s="148"/>
      <c r="M712" s="152"/>
      <c r="T712" s="153"/>
      <c r="AT712" s="150" t="s">
        <v>171</v>
      </c>
      <c r="AU712" s="150" t="s">
        <v>81</v>
      </c>
      <c r="AV712" s="12" t="s">
        <v>79</v>
      </c>
      <c r="AW712" s="12" t="s">
        <v>29</v>
      </c>
      <c r="AX712" s="12" t="s">
        <v>72</v>
      </c>
      <c r="AY712" s="150" t="s">
        <v>160</v>
      </c>
    </row>
    <row r="713" spans="2:65" s="12" customFormat="1">
      <c r="B713" s="148"/>
      <c r="D713" s="149" t="s">
        <v>171</v>
      </c>
      <c r="E713" s="150" t="s">
        <v>1</v>
      </c>
      <c r="F713" s="151" t="s">
        <v>173</v>
      </c>
      <c r="H713" s="150" t="s">
        <v>1</v>
      </c>
      <c r="L713" s="148"/>
      <c r="M713" s="152"/>
      <c r="T713" s="153"/>
      <c r="AT713" s="150" t="s">
        <v>171</v>
      </c>
      <c r="AU713" s="150" t="s">
        <v>81</v>
      </c>
      <c r="AV713" s="12" t="s">
        <v>79</v>
      </c>
      <c r="AW713" s="12" t="s">
        <v>29</v>
      </c>
      <c r="AX713" s="12" t="s">
        <v>72</v>
      </c>
      <c r="AY713" s="150" t="s">
        <v>160</v>
      </c>
    </row>
    <row r="714" spans="2:65" s="12" customFormat="1">
      <c r="B714" s="148"/>
      <c r="D714" s="149" t="s">
        <v>171</v>
      </c>
      <c r="E714" s="150" t="s">
        <v>1</v>
      </c>
      <c r="F714" s="151" t="s">
        <v>695</v>
      </c>
      <c r="H714" s="150" t="s">
        <v>1</v>
      </c>
      <c r="L714" s="148"/>
      <c r="M714" s="152"/>
      <c r="T714" s="153"/>
      <c r="AT714" s="150" t="s">
        <v>171</v>
      </c>
      <c r="AU714" s="150" t="s">
        <v>81</v>
      </c>
      <c r="AV714" s="12" t="s">
        <v>79</v>
      </c>
      <c r="AW714" s="12" t="s">
        <v>29</v>
      </c>
      <c r="AX714" s="12" t="s">
        <v>72</v>
      </c>
      <c r="AY714" s="150" t="s">
        <v>160</v>
      </c>
    </row>
    <row r="715" spans="2:65" s="13" customFormat="1">
      <c r="B715" s="154"/>
      <c r="D715" s="149" t="s">
        <v>171</v>
      </c>
      <c r="E715" s="155" t="s">
        <v>1</v>
      </c>
      <c r="F715" s="156" t="s">
        <v>196</v>
      </c>
      <c r="H715" s="157">
        <v>5</v>
      </c>
      <c r="L715" s="154"/>
      <c r="M715" s="158"/>
      <c r="T715" s="159"/>
      <c r="AT715" s="155" t="s">
        <v>171</v>
      </c>
      <c r="AU715" s="155" t="s">
        <v>81</v>
      </c>
      <c r="AV715" s="13" t="s">
        <v>81</v>
      </c>
      <c r="AW715" s="13" t="s">
        <v>29</v>
      </c>
      <c r="AX715" s="13" t="s">
        <v>72</v>
      </c>
      <c r="AY715" s="155" t="s">
        <v>160</v>
      </c>
    </row>
    <row r="716" spans="2:65" s="1" customFormat="1" ht="21.75" customHeight="1">
      <c r="B716" s="132"/>
      <c r="C716" s="133" t="s">
        <v>696</v>
      </c>
      <c r="D716" s="133" t="s">
        <v>162</v>
      </c>
      <c r="E716" s="134" t="s">
        <v>697</v>
      </c>
      <c r="F716" s="135" t="s">
        <v>698</v>
      </c>
      <c r="G716" s="136" t="s">
        <v>440</v>
      </c>
      <c r="H716" s="137">
        <v>1</v>
      </c>
      <c r="I716" s="138">
        <v>0</v>
      </c>
      <c r="J716" s="138">
        <f>ROUND(I716*H716,2)</f>
        <v>0</v>
      </c>
      <c r="K716" s="135" t="s">
        <v>1</v>
      </c>
      <c r="L716" s="29"/>
      <c r="M716" s="139" t="s">
        <v>1</v>
      </c>
      <c r="N716" s="140" t="s">
        <v>37</v>
      </c>
      <c r="O716" s="141">
        <v>0</v>
      </c>
      <c r="P716" s="141">
        <f>O716*H716</f>
        <v>0</v>
      </c>
      <c r="Q716" s="141">
        <v>0</v>
      </c>
      <c r="R716" s="141">
        <f>Q716*H716</f>
        <v>0</v>
      </c>
      <c r="S716" s="141">
        <v>0</v>
      </c>
      <c r="T716" s="142">
        <f>S716*H716</f>
        <v>0</v>
      </c>
      <c r="AR716" s="143" t="s">
        <v>269</v>
      </c>
      <c r="AT716" s="143" t="s">
        <v>162</v>
      </c>
      <c r="AU716" s="143" t="s">
        <v>81</v>
      </c>
      <c r="AY716" s="17" t="s">
        <v>160</v>
      </c>
      <c r="BE716" s="144">
        <f>IF(N716="základní",J716,0)</f>
        <v>0</v>
      </c>
      <c r="BF716" s="144">
        <f>IF(N716="snížená",J716,0)</f>
        <v>0</v>
      </c>
      <c r="BG716" s="144">
        <f>IF(N716="zákl. přenesená",J716,0)</f>
        <v>0</v>
      </c>
      <c r="BH716" s="144">
        <f>IF(N716="sníž. přenesená",J716,0)</f>
        <v>0</v>
      </c>
      <c r="BI716" s="144">
        <f>IF(N716="nulová",J716,0)</f>
        <v>0</v>
      </c>
      <c r="BJ716" s="17" t="s">
        <v>79</v>
      </c>
      <c r="BK716" s="144">
        <f>ROUND(I716*H716,2)</f>
        <v>0</v>
      </c>
      <c r="BL716" s="17" t="s">
        <v>269</v>
      </c>
      <c r="BM716" s="143" t="s">
        <v>699</v>
      </c>
    </row>
    <row r="717" spans="2:65" s="12" customFormat="1">
      <c r="B717" s="148"/>
      <c r="D717" s="149" t="s">
        <v>171</v>
      </c>
      <c r="E717" s="150" t="s">
        <v>1</v>
      </c>
      <c r="F717" s="151" t="s">
        <v>684</v>
      </c>
      <c r="H717" s="150" t="s">
        <v>1</v>
      </c>
      <c r="L717" s="148"/>
      <c r="M717" s="152"/>
      <c r="T717" s="153"/>
      <c r="AT717" s="150" t="s">
        <v>171</v>
      </c>
      <c r="AU717" s="150" t="s">
        <v>81</v>
      </c>
      <c r="AV717" s="12" t="s">
        <v>79</v>
      </c>
      <c r="AW717" s="12" t="s">
        <v>29</v>
      </c>
      <c r="AX717" s="12" t="s">
        <v>72</v>
      </c>
      <c r="AY717" s="150" t="s">
        <v>160</v>
      </c>
    </row>
    <row r="718" spans="2:65" s="12" customFormat="1">
      <c r="B718" s="148"/>
      <c r="D718" s="149" t="s">
        <v>171</v>
      </c>
      <c r="E718" s="150" t="s">
        <v>1</v>
      </c>
      <c r="F718" s="151" t="s">
        <v>173</v>
      </c>
      <c r="H718" s="150" t="s">
        <v>1</v>
      </c>
      <c r="L718" s="148"/>
      <c r="M718" s="152"/>
      <c r="T718" s="153"/>
      <c r="AT718" s="150" t="s">
        <v>171</v>
      </c>
      <c r="AU718" s="150" t="s">
        <v>81</v>
      </c>
      <c r="AV718" s="12" t="s">
        <v>79</v>
      </c>
      <c r="AW718" s="12" t="s">
        <v>29</v>
      </c>
      <c r="AX718" s="12" t="s">
        <v>72</v>
      </c>
      <c r="AY718" s="150" t="s">
        <v>160</v>
      </c>
    </row>
    <row r="719" spans="2:65" s="12" customFormat="1">
      <c r="B719" s="148"/>
      <c r="D719" s="149" t="s">
        <v>171</v>
      </c>
      <c r="E719" s="150" t="s">
        <v>1</v>
      </c>
      <c r="F719" s="151" t="s">
        <v>700</v>
      </c>
      <c r="H719" s="150" t="s">
        <v>1</v>
      </c>
      <c r="L719" s="148"/>
      <c r="M719" s="152"/>
      <c r="T719" s="153"/>
      <c r="AT719" s="150" t="s">
        <v>171</v>
      </c>
      <c r="AU719" s="150" t="s">
        <v>81</v>
      </c>
      <c r="AV719" s="12" t="s">
        <v>79</v>
      </c>
      <c r="AW719" s="12" t="s">
        <v>29</v>
      </c>
      <c r="AX719" s="12" t="s">
        <v>72</v>
      </c>
      <c r="AY719" s="150" t="s">
        <v>160</v>
      </c>
    </row>
    <row r="720" spans="2:65" s="13" customFormat="1">
      <c r="B720" s="154"/>
      <c r="D720" s="149" t="s">
        <v>171</v>
      </c>
      <c r="E720" s="155" t="s">
        <v>1</v>
      </c>
      <c r="F720" s="156" t="s">
        <v>79</v>
      </c>
      <c r="H720" s="157">
        <v>1</v>
      </c>
      <c r="L720" s="154"/>
      <c r="M720" s="158"/>
      <c r="T720" s="159"/>
      <c r="AT720" s="155" t="s">
        <v>171</v>
      </c>
      <c r="AU720" s="155" t="s">
        <v>81</v>
      </c>
      <c r="AV720" s="13" t="s">
        <v>81</v>
      </c>
      <c r="AW720" s="13" t="s">
        <v>29</v>
      </c>
      <c r="AX720" s="13" t="s">
        <v>79</v>
      </c>
      <c r="AY720" s="155" t="s">
        <v>160</v>
      </c>
    </row>
    <row r="721" spans="2:65" s="1" customFormat="1" ht="24.2" customHeight="1">
      <c r="B721" s="132"/>
      <c r="C721" s="133" t="s">
        <v>701</v>
      </c>
      <c r="D721" s="133" t="s">
        <v>162</v>
      </c>
      <c r="E721" s="134" t="s">
        <v>702</v>
      </c>
      <c r="F721" s="135" t="s">
        <v>703</v>
      </c>
      <c r="G721" s="136" t="s">
        <v>647</v>
      </c>
      <c r="H721" s="137">
        <v>1566.4949999999999</v>
      </c>
      <c r="I721" s="138">
        <v>0</v>
      </c>
      <c r="J721" s="138">
        <f>ROUND(I721*H721,2)</f>
        <v>0</v>
      </c>
      <c r="K721" s="135" t="s">
        <v>166</v>
      </c>
      <c r="L721" s="29"/>
      <c r="M721" s="139" t="s">
        <v>1</v>
      </c>
      <c r="N721" s="140" t="s">
        <v>37</v>
      </c>
      <c r="O721" s="141">
        <v>0</v>
      </c>
      <c r="P721" s="141">
        <f>O721*H721</f>
        <v>0</v>
      </c>
      <c r="Q721" s="141">
        <v>0</v>
      </c>
      <c r="R721" s="141">
        <f>Q721*H721</f>
        <v>0</v>
      </c>
      <c r="S721" s="141">
        <v>0</v>
      </c>
      <c r="T721" s="142">
        <f>S721*H721</f>
        <v>0</v>
      </c>
      <c r="AR721" s="143" t="s">
        <v>269</v>
      </c>
      <c r="AT721" s="143" t="s">
        <v>162</v>
      </c>
      <c r="AU721" s="143" t="s">
        <v>81</v>
      </c>
      <c r="AY721" s="17" t="s">
        <v>160</v>
      </c>
      <c r="BE721" s="144">
        <f>IF(N721="základní",J721,0)</f>
        <v>0</v>
      </c>
      <c r="BF721" s="144">
        <f>IF(N721="snížená",J721,0)</f>
        <v>0</v>
      </c>
      <c r="BG721" s="144">
        <f>IF(N721="zákl. přenesená",J721,0)</f>
        <v>0</v>
      </c>
      <c r="BH721" s="144">
        <f>IF(N721="sníž. přenesená",J721,0)</f>
        <v>0</v>
      </c>
      <c r="BI721" s="144">
        <f>IF(N721="nulová",J721,0)</f>
        <v>0</v>
      </c>
      <c r="BJ721" s="17" t="s">
        <v>79</v>
      </c>
      <c r="BK721" s="144">
        <f>ROUND(I721*H721,2)</f>
        <v>0</v>
      </c>
      <c r="BL721" s="17" t="s">
        <v>269</v>
      </c>
      <c r="BM721" s="143" t="s">
        <v>704</v>
      </c>
    </row>
    <row r="722" spans="2:65" s="1" customFormat="1">
      <c r="B722" s="29"/>
      <c r="D722" s="145" t="s">
        <v>169</v>
      </c>
      <c r="F722" s="146" t="s">
        <v>705</v>
      </c>
      <c r="L722" s="29"/>
      <c r="M722" s="147"/>
      <c r="T722" s="52"/>
      <c r="AT722" s="17" t="s">
        <v>169</v>
      </c>
      <c r="AU722" s="17" t="s">
        <v>81</v>
      </c>
    </row>
    <row r="723" spans="2:65" s="11" customFormat="1" ht="22.9" customHeight="1">
      <c r="B723" s="121"/>
      <c r="D723" s="122" t="s">
        <v>71</v>
      </c>
      <c r="E723" s="130" t="s">
        <v>706</v>
      </c>
      <c r="F723" s="130" t="s">
        <v>707</v>
      </c>
      <c r="J723" s="131">
        <f>BK723</f>
        <v>0</v>
      </c>
      <c r="L723" s="121"/>
      <c r="M723" s="125"/>
      <c r="P723" s="126">
        <f>SUM(P724:P767)</f>
        <v>19.745555999999997</v>
      </c>
      <c r="R723" s="126">
        <f>SUM(R724:R767)</f>
        <v>3.3948839999999994E-2</v>
      </c>
      <c r="T723" s="127">
        <f>SUM(T724:T767)</f>
        <v>0</v>
      </c>
      <c r="AR723" s="122" t="s">
        <v>81</v>
      </c>
      <c r="AT723" s="128" t="s">
        <v>71</v>
      </c>
      <c r="AU723" s="128" t="s">
        <v>79</v>
      </c>
      <c r="AY723" s="122" t="s">
        <v>160</v>
      </c>
      <c r="BK723" s="129">
        <f>SUM(BK724:BK767)</f>
        <v>0</v>
      </c>
    </row>
    <row r="724" spans="2:65" s="1" customFormat="1" ht="24.2" customHeight="1">
      <c r="B724" s="132"/>
      <c r="C724" s="133" t="s">
        <v>708</v>
      </c>
      <c r="D724" s="133" t="s">
        <v>162</v>
      </c>
      <c r="E724" s="134" t="s">
        <v>709</v>
      </c>
      <c r="F724" s="135" t="s">
        <v>710</v>
      </c>
      <c r="G724" s="136" t="s">
        <v>165</v>
      </c>
      <c r="H724" s="137">
        <v>44.24</v>
      </c>
      <c r="I724" s="138">
        <v>0</v>
      </c>
      <c r="J724" s="138">
        <f>ROUND(I724*H724,2)</f>
        <v>0</v>
      </c>
      <c r="K724" s="135" t="s">
        <v>166</v>
      </c>
      <c r="L724" s="29"/>
      <c r="M724" s="139" t="s">
        <v>1</v>
      </c>
      <c r="N724" s="140" t="s">
        <v>37</v>
      </c>
      <c r="O724" s="141">
        <v>9.7000000000000003E-2</v>
      </c>
      <c r="P724" s="141">
        <f>O724*H724</f>
        <v>4.2912800000000004</v>
      </c>
      <c r="Q724" s="141">
        <v>0</v>
      </c>
      <c r="R724" s="141">
        <f>Q724*H724</f>
        <v>0</v>
      </c>
      <c r="S724" s="141">
        <v>0</v>
      </c>
      <c r="T724" s="142">
        <f>S724*H724</f>
        <v>0</v>
      </c>
      <c r="AR724" s="143" t="s">
        <v>269</v>
      </c>
      <c r="AT724" s="143" t="s">
        <v>162</v>
      </c>
      <c r="AU724" s="143" t="s">
        <v>81</v>
      </c>
      <c r="AY724" s="17" t="s">
        <v>160</v>
      </c>
      <c r="BE724" s="144">
        <f>IF(N724="základní",J724,0)</f>
        <v>0</v>
      </c>
      <c r="BF724" s="144">
        <f>IF(N724="snížená",J724,0)</f>
        <v>0</v>
      </c>
      <c r="BG724" s="144">
        <f>IF(N724="zákl. přenesená",J724,0)</f>
        <v>0</v>
      </c>
      <c r="BH724" s="144">
        <f>IF(N724="sníž. přenesená",J724,0)</f>
        <v>0</v>
      </c>
      <c r="BI724" s="144">
        <f>IF(N724="nulová",J724,0)</f>
        <v>0</v>
      </c>
      <c r="BJ724" s="17" t="s">
        <v>79</v>
      </c>
      <c r="BK724" s="144">
        <f>ROUND(I724*H724,2)</f>
        <v>0</v>
      </c>
      <c r="BL724" s="17" t="s">
        <v>269</v>
      </c>
      <c r="BM724" s="143" t="s">
        <v>711</v>
      </c>
    </row>
    <row r="725" spans="2:65" s="1" customFormat="1">
      <c r="B725" s="29"/>
      <c r="D725" s="145" t="s">
        <v>169</v>
      </c>
      <c r="F725" s="146" t="s">
        <v>712</v>
      </c>
      <c r="L725" s="29"/>
      <c r="M725" s="147"/>
      <c r="T725" s="52"/>
      <c r="AT725" s="17" t="s">
        <v>169</v>
      </c>
      <c r="AU725" s="17" t="s">
        <v>81</v>
      </c>
    </row>
    <row r="726" spans="2:65" s="12" customFormat="1" ht="22.5">
      <c r="B726" s="148"/>
      <c r="D726" s="149" t="s">
        <v>171</v>
      </c>
      <c r="E726" s="150" t="s">
        <v>1</v>
      </c>
      <c r="F726" s="151" t="s">
        <v>172</v>
      </c>
      <c r="H726" s="150" t="s">
        <v>1</v>
      </c>
      <c r="L726" s="148"/>
      <c r="M726" s="152"/>
      <c r="T726" s="153"/>
      <c r="AT726" s="150" t="s">
        <v>171</v>
      </c>
      <c r="AU726" s="150" t="s">
        <v>81</v>
      </c>
      <c r="AV726" s="12" t="s">
        <v>79</v>
      </c>
      <c r="AW726" s="12" t="s">
        <v>29</v>
      </c>
      <c r="AX726" s="12" t="s">
        <v>72</v>
      </c>
      <c r="AY726" s="150" t="s">
        <v>160</v>
      </c>
    </row>
    <row r="727" spans="2:65" s="12" customFormat="1">
      <c r="B727" s="148"/>
      <c r="D727" s="149" t="s">
        <v>171</v>
      </c>
      <c r="E727" s="150" t="s">
        <v>1</v>
      </c>
      <c r="F727" s="151" t="s">
        <v>173</v>
      </c>
      <c r="H727" s="150" t="s">
        <v>1</v>
      </c>
      <c r="L727" s="148"/>
      <c r="M727" s="152"/>
      <c r="T727" s="153"/>
      <c r="AT727" s="150" t="s">
        <v>171</v>
      </c>
      <c r="AU727" s="150" t="s">
        <v>81</v>
      </c>
      <c r="AV727" s="12" t="s">
        <v>79</v>
      </c>
      <c r="AW727" s="12" t="s">
        <v>29</v>
      </c>
      <c r="AX727" s="12" t="s">
        <v>72</v>
      </c>
      <c r="AY727" s="150" t="s">
        <v>160</v>
      </c>
    </row>
    <row r="728" spans="2:65" s="13" customFormat="1">
      <c r="B728" s="154"/>
      <c r="D728" s="149" t="s">
        <v>171</v>
      </c>
      <c r="E728" s="155" t="s">
        <v>1</v>
      </c>
      <c r="F728" s="156" t="s">
        <v>713</v>
      </c>
      <c r="H728" s="157">
        <v>29.44</v>
      </c>
      <c r="L728" s="154"/>
      <c r="M728" s="158"/>
      <c r="T728" s="159"/>
      <c r="AT728" s="155" t="s">
        <v>171</v>
      </c>
      <c r="AU728" s="155" t="s">
        <v>81</v>
      </c>
      <c r="AV728" s="13" t="s">
        <v>81</v>
      </c>
      <c r="AW728" s="13" t="s">
        <v>29</v>
      </c>
      <c r="AX728" s="13" t="s">
        <v>72</v>
      </c>
      <c r="AY728" s="155" t="s">
        <v>160</v>
      </c>
    </row>
    <row r="729" spans="2:65" s="13" customFormat="1">
      <c r="B729" s="154"/>
      <c r="D729" s="149" t="s">
        <v>171</v>
      </c>
      <c r="E729" s="155" t="s">
        <v>1</v>
      </c>
      <c r="F729" s="156" t="s">
        <v>714</v>
      </c>
      <c r="H729" s="157">
        <v>14.8</v>
      </c>
      <c r="L729" s="154"/>
      <c r="M729" s="158"/>
      <c r="T729" s="159"/>
      <c r="AT729" s="155" t="s">
        <v>171</v>
      </c>
      <c r="AU729" s="155" t="s">
        <v>81</v>
      </c>
      <c r="AV729" s="13" t="s">
        <v>81</v>
      </c>
      <c r="AW729" s="13" t="s">
        <v>29</v>
      </c>
      <c r="AX729" s="13" t="s">
        <v>72</v>
      </c>
      <c r="AY729" s="155" t="s">
        <v>160</v>
      </c>
    </row>
    <row r="730" spans="2:65" s="14" customFormat="1">
      <c r="B730" s="160"/>
      <c r="D730" s="149" t="s">
        <v>171</v>
      </c>
      <c r="E730" s="161" t="s">
        <v>1</v>
      </c>
      <c r="F730" s="162" t="s">
        <v>176</v>
      </c>
      <c r="H730" s="163">
        <v>44.24</v>
      </c>
      <c r="L730" s="160"/>
      <c r="M730" s="164"/>
      <c r="T730" s="165"/>
      <c r="AT730" s="161" t="s">
        <v>171</v>
      </c>
      <c r="AU730" s="161" t="s">
        <v>81</v>
      </c>
      <c r="AV730" s="14" t="s">
        <v>167</v>
      </c>
      <c r="AW730" s="14" t="s">
        <v>29</v>
      </c>
      <c r="AX730" s="14" t="s">
        <v>79</v>
      </c>
      <c r="AY730" s="161" t="s">
        <v>160</v>
      </c>
    </row>
    <row r="731" spans="2:65" s="1" customFormat="1" ht="24.2" customHeight="1">
      <c r="B731" s="132"/>
      <c r="C731" s="133" t="s">
        <v>715</v>
      </c>
      <c r="D731" s="133" t="s">
        <v>162</v>
      </c>
      <c r="E731" s="134" t="s">
        <v>716</v>
      </c>
      <c r="F731" s="135" t="s">
        <v>717</v>
      </c>
      <c r="G731" s="136" t="s">
        <v>165</v>
      </c>
      <c r="H731" s="137">
        <v>44.24</v>
      </c>
      <c r="I731" s="138">
        <v>0</v>
      </c>
      <c r="J731" s="138">
        <f>ROUND(I731*H731,2)</f>
        <v>0</v>
      </c>
      <c r="K731" s="135" t="s">
        <v>166</v>
      </c>
      <c r="L731" s="29"/>
      <c r="M731" s="139" t="s">
        <v>1</v>
      </c>
      <c r="N731" s="140" t="s">
        <v>37</v>
      </c>
      <c r="O731" s="141">
        <v>0.09</v>
      </c>
      <c r="P731" s="141">
        <f>O731*H731</f>
        <v>3.9816000000000003</v>
      </c>
      <c r="Q731" s="141">
        <v>8.0000000000000007E-5</v>
      </c>
      <c r="R731" s="141">
        <f>Q731*H731</f>
        <v>3.5392000000000006E-3</v>
      </c>
      <c r="S731" s="141">
        <v>0</v>
      </c>
      <c r="T731" s="142">
        <f>S731*H731</f>
        <v>0</v>
      </c>
      <c r="AR731" s="143" t="s">
        <v>269</v>
      </c>
      <c r="AT731" s="143" t="s">
        <v>162</v>
      </c>
      <c r="AU731" s="143" t="s">
        <v>81</v>
      </c>
      <c r="AY731" s="17" t="s">
        <v>160</v>
      </c>
      <c r="BE731" s="144">
        <f>IF(N731="základní",J731,0)</f>
        <v>0</v>
      </c>
      <c r="BF731" s="144">
        <f>IF(N731="snížená",J731,0)</f>
        <v>0</v>
      </c>
      <c r="BG731" s="144">
        <f>IF(N731="zákl. přenesená",J731,0)</f>
        <v>0</v>
      </c>
      <c r="BH731" s="144">
        <f>IF(N731="sníž. přenesená",J731,0)</f>
        <v>0</v>
      </c>
      <c r="BI731" s="144">
        <f>IF(N731="nulová",J731,0)</f>
        <v>0</v>
      </c>
      <c r="BJ731" s="17" t="s">
        <v>79</v>
      </c>
      <c r="BK731" s="144">
        <f>ROUND(I731*H731,2)</f>
        <v>0</v>
      </c>
      <c r="BL731" s="17" t="s">
        <v>269</v>
      </c>
      <c r="BM731" s="143" t="s">
        <v>718</v>
      </c>
    </row>
    <row r="732" spans="2:65" s="1" customFormat="1">
      <c r="B732" s="29"/>
      <c r="D732" s="145" t="s">
        <v>169</v>
      </c>
      <c r="F732" s="146" t="s">
        <v>719</v>
      </c>
      <c r="L732" s="29"/>
      <c r="M732" s="147"/>
      <c r="T732" s="52"/>
      <c r="AT732" s="17" t="s">
        <v>169</v>
      </c>
      <c r="AU732" s="17" t="s">
        <v>81</v>
      </c>
    </row>
    <row r="733" spans="2:65" s="12" customFormat="1" ht="22.5">
      <c r="B733" s="148"/>
      <c r="D733" s="149" t="s">
        <v>171</v>
      </c>
      <c r="E733" s="150" t="s">
        <v>1</v>
      </c>
      <c r="F733" s="151" t="s">
        <v>172</v>
      </c>
      <c r="H733" s="150" t="s">
        <v>1</v>
      </c>
      <c r="L733" s="148"/>
      <c r="M733" s="152"/>
      <c r="T733" s="153"/>
      <c r="AT733" s="150" t="s">
        <v>171</v>
      </c>
      <c r="AU733" s="150" t="s">
        <v>81</v>
      </c>
      <c r="AV733" s="12" t="s">
        <v>79</v>
      </c>
      <c r="AW733" s="12" t="s">
        <v>29</v>
      </c>
      <c r="AX733" s="12" t="s">
        <v>72</v>
      </c>
      <c r="AY733" s="150" t="s">
        <v>160</v>
      </c>
    </row>
    <row r="734" spans="2:65" s="12" customFormat="1">
      <c r="B734" s="148"/>
      <c r="D734" s="149" t="s">
        <v>171</v>
      </c>
      <c r="E734" s="150" t="s">
        <v>1</v>
      </c>
      <c r="F734" s="151" t="s">
        <v>173</v>
      </c>
      <c r="H734" s="150" t="s">
        <v>1</v>
      </c>
      <c r="L734" s="148"/>
      <c r="M734" s="152"/>
      <c r="T734" s="153"/>
      <c r="AT734" s="150" t="s">
        <v>171</v>
      </c>
      <c r="AU734" s="150" t="s">
        <v>81</v>
      </c>
      <c r="AV734" s="12" t="s">
        <v>79</v>
      </c>
      <c r="AW734" s="12" t="s">
        <v>29</v>
      </c>
      <c r="AX734" s="12" t="s">
        <v>72</v>
      </c>
      <c r="AY734" s="150" t="s">
        <v>160</v>
      </c>
    </row>
    <row r="735" spans="2:65" s="13" customFormat="1">
      <c r="B735" s="154"/>
      <c r="D735" s="149" t="s">
        <v>171</v>
      </c>
      <c r="E735" s="155" t="s">
        <v>1</v>
      </c>
      <c r="F735" s="156" t="s">
        <v>713</v>
      </c>
      <c r="H735" s="157">
        <v>29.44</v>
      </c>
      <c r="L735" s="154"/>
      <c r="M735" s="158"/>
      <c r="T735" s="159"/>
      <c r="AT735" s="155" t="s">
        <v>171</v>
      </c>
      <c r="AU735" s="155" t="s">
        <v>81</v>
      </c>
      <c r="AV735" s="13" t="s">
        <v>81</v>
      </c>
      <c r="AW735" s="13" t="s">
        <v>29</v>
      </c>
      <c r="AX735" s="13" t="s">
        <v>72</v>
      </c>
      <c r="AY735" s="155" t="s">
        <v>160</v>
      </c>
    </row>
    <row r="736" spans="2:65" s="13" customFormat="1">
      <c r="B736" s="154"/>
      <c r="D736" s="149" t="s">
        <v>171</v>
      </c>
      <c r="E736" s="155" t="s">
        <v>1</v>
      </c>
      <c r="F736" s="156" t="s">
        <v>714</v>
      </c>
      <c r="H736" s="157">
        <v>14.8</v>
      </c>
      <c r="L736" s="154"/>
      <c r="M736" s="158"/>
      <c r="T736" s="159"/>
      <c r="AT736" s="155" t="s">
        <v>171</v>
      </c>
      <c r="AU736" s="155" t="s">
        <v>81</v>
      </c>
      <c r="AV736" s="13" t="s">
        <v>81</v>
      </c>
      <c r="AW736" s="13" t="s">
        <v>29</v>
      </c>
      <c r="AX736" s="13" t="s">
        <v>72</v>
      </c>
      <c r="AY736" s="155" t="s">
        <v>160</v>
      </c>
    </row>
    <row r="737" spans="2:65" s="15" customFormat="1">
      <c r="B737" s="166"/>
      <c r="D737" s="149" t="s">
        <v>171</v>
      </c>
      <c r="E737" s="167" t="s">
        <v>1</v>
      </c>
      <c r="F737" s="168" t="s">
        <v>252</v>
      </c>
      <c r="H737" s="169">
        <v>44.24</v>
      </c>
      <c r="L737" s="166"/>
      <c r="M737" s="170"/>
      <c r="T737" s="171"/>
      <c r="AT737" s="167" t="s">
        <v>171</v>
      </c>
      <c r="AU737" s="167" t="s">
        <v>81</v>
      </c>
      <c r="AV737" s="15" t="s">
        <v>184</v>
      </c>
      <c r="AW737" s="15" t="s">
        <v>29</v>
      </c>
      <c r="AX737" s="15" t="s">
        <v>72</v>
      </c>
      <c r="AY737" s="167" t="s">
        <v>160</v>
      </c>
    </row>
    <row r="738" spans="2:65" s="14" customFormat="1">
      <c r="B738" s="160"/>
      <c r="D738" s="149" t="s">
        <v>171</v>
      </c>
      <c r="E738" s="161" t="s">
        <v>1</v>
      </c>
      <c r="F738" s="162" t="s">
        <v>176</v>
      </c>
      <c r="H738" s="163">
        <v>44.24</v>
      </c>
      <c r="L738" s="160"/>
      <c r="M738" s="164"/>
      <c r="T738" s="165"/>
      <c r="AT738" s="161" t="s">
        <v>171</v>
      </c>
      <c r="AU738" s="161" t="s">
        <v>81</v>
      </c>
      <c r="AV738" s="14" t="s">
        <v>167</v>
      </c>
      <c r="AW738" s="14" t="s">
        <v>29</v>
      </c>
      <c r="AX738" s="14" t="s">
        <v>79</v>
      </c>
      <c r="AY738" s="161" t="s">
        <v>160</v>
      </c>
    </row>
    <row r="739" spans="2:65" s="1" customFormat="1" ht="24.2" customHeight="1">
      <c r="B739" s="132"/>
      <c r="C739" s="133" t="s">
        <v>720</v>
      </c>
      <c r="D739" s="133" t="s">
        <v>162</v>
      </c>
      <c r="E739" s="134" t="s">
        <v>721</v>
      </c>
      <c r="F739" s="135" t="s">
        <v>722</v>
      </c>
      <c r="G739" s="136" t="s">
        <v>165</v>
      </c>
      <c r="H739" s="137">
        <v>44.24</v>
      </c>
      <c r="I739" s="138">
        <v>0</v>
      </c>
      <c r="J739" s="138">
        <f>ROUND(I739*H739,2)</f>
        <v>0</v>
      </c>
      <c r="K739" s="135" t="s">
        <v>166</v>
      </c>
      <c r="L739" s="29"/>
      <c r="M739" s="139" t="s">
        <v>1</v>
      </c>
      <c r="N739" s="140" t="s">
        <v>37</v>
      </c>
      <c r="O739" s="141">
        <v>0.21099999999999999</v>
      </c>
      <c r="P739" s="141">
        <f>O739*H739</f>
        <v>9.3346400000000003</v>
      </c>
      <c r="Q739" s="141">
        <v>5.4000000000000001E-4</v>
      </c>
      <c r="R739" s="141">
        <f>Q739*H739</f>
        <v>2.38896E-2</v>
      </c>
      <c r="S739" s="141">
        <v>0</v>
      </c>
      <c r="T739" s="142">
        <f>S739*H739</f>
        <v>0</v>
      </c>
      <c r="AR739" s="143" t="s">
        <v>269</v>
      </c>
      <c r="AT739" s="143" t="s">
        <v>162</v>
      </c>
      <c r="AU739" s="143" t="s">
        <v>81</v>
      </c>
      <c r="AY739" s="17" t="s">
        <v>160</v>
      </c>
      <c r="BE739" s="144">
        <f>IF(N739="základní",J739,0)</f>
        <v>0</v>
      </c>
      <c r="BF739" s="144">
        <f>IF(N739="snížená",J739,0)</f>
        <v>0</v>
      </c>
      <c r="BG739" s="144">
        <f>IF(N739="zákl. přenesená",J739,0)</f>
        <v>0</v>
      </c>
      <c r="BH739" s="144">
        <f>IF(N739="sníž. přenesená",J739,0)</f>
        <v>0</v>
      </c>
      <c r="BI739" s="144">
        <f>IF(N739="nulová",J739,0)</f>
        <v>0</v>
      </c>
      <c r="BJ739" s="17" t="s">
        <v>79</v>
      </c>
      <c r="BK739" s="144">
        <f>ROUND(I739*H739,2)</f>
        <v>0</v>
      </c>
      <c r="BL739" s="17" t="s">
        <v>269</v>
      </c>
      <c r="BM739" s="143" t="s">
        <v>723</v>
      </c>
    </row>
    <row r="740" spans="2:65" s="1" customFormat="1">
      <c r="B740" s="29"/>
      <c r="D740" s="145" t="s">
        <v>169</v>
      </c>
      <c r="F740" s="146" t="s">
        <v>724</v>
      </c>
      <c r="L740" s="29"/>
      <c r="M740" s="147"/>
      <c r="T740" s="52"/>
      <c r="AT740" s="17" t="s">
        <v>169</v>
      </c>
      <c r="AU740" s="17" t="s">
        <v>81</v>
      </c>
    </row>
    <row r="741" spans="2:65" s="12" customFormat="1" ht="22.5">
      <c r="B741" s="148"/>
      <c r="D741" s="149" t="s">
        <v>171</v>
      </c>
      <c r="E741" s="150" t="s">
        <v>1</v>
      </c>
      <c r="F741" s="151" t="s">
        <v>172</v>
      </c>
      <c r="H741" s="150" t="s">
        <v>1</v>
      </c>
      <c r="L741" s="148"/>
      <c r="M741" s="152"/>
      <c r="T741" s="153"/>
      <c r="AT741" s="150" t="s">
        <v>171</v>
      </c>
      <c r="AU741" s="150" t="s">
        <v>81</v>
      </c>
      <c r="AV741" s="12" t="s">
        <v>79</v>
      </c>
      <c r="AW741" s="12" t="s">
        <v>29</v>
      </c>
      <c r="AX741" s="12" t="s">
        <v>72</v>
      </c>
      <c r="AY741" s="150" t="s">
        <v>160</v>
      </c>
    </row>
    <row r="742" spans="2:65" s="12" customFormat="1">
      <c r="B742" s="148"/>
      <c r="D742" s="149" t="s">
        <v>171</v>
      </c>
      <c r="E742" s="150" t="s">
        <v>1</v>
      </c>
      <c r="F742" s="151" t="s">
        <v>173</v>
      </c>
      <c r="H742" s="150" t="s">
        <v>1</v>
      </c>
      <c r="L742" s="148"/>
      <c r="M742" s="152"/>
      <c r="T742" s="153"/>
      <c r="AT742" s="150" t="s">
        <v>171</v>
      </c>
      <c r="AU742" s="150" t="s">
        <v>81</v>
      </c>
      <c r="AV742" s="12" t="s">
        <v>79</v>
      </c>
      <c r="AW742" s="12" t="s">
        <v>29</v>
      </c>
      <c r="AX742" s="12" t="s">
        <v>72</v>
      </c>
      <c r="AY742" s="150" t="s">
        <v>160</v>
      </c>
    </row>
    <row r="743" spans="2:65" s="13" customFormat="1">
      <c r="B743" s="154"/>
      <c r="D743" s="149" t="s">
        <v>171</v>
      </c>
      <c r="E743" s="155" t="s">
        <v>1</v>
      </c>
      <c r="F743" s="156" t="s">
        <v>713</v>
      </c>
      <c r="H743" s="157">
        <v>29.44</v>
      </c>
      <c r="L743" s="154"/>
      <c r="M743" s="158"/>
      <c r="T743" s="159"/>
      <c r="AT743" s="155" t="s">
        <v>171</v>
      </c>
      <c r="AU743" s="155" t="s">
        <v>81</v>
      </c>
      <c r="AV743" s="13" t="s">
        <v>81</v>
      </c>
      <c r="AW743" s="13" t="s">
        <v>29</v>
      </c>
      <c r="AX743" s="13" t="s">
        <v>72</v>
      </c>
      <c r="AY743" s="155" t="s">
        <v>160</v>
      </c>
    </row>
    <row r="744" spans="2:65" s="13" customFormat="1">
      <c r="B744" s="154"/>
      <c r="D744" s="149" t="s">
        <v>171</v>
      </c>
      <c r="E744" s="155" t="s">
        <v>1</v>
      </c>
      <c r="F744" s="156" t="s">
        <v>714</v>
      </c>
      <c r="H744" s="157">
        <v>14.8</v>
      </c>
      <c r="L744" s="154"/>
      <c r="M744" s="158"/>
      <c r="T744" s="159"/>
      <c r="AT744" s="155" t="s">
        <v>171</v>
      </c>
      <c r="AU744" s="155" t="s">
        <v>81</v>
      </c>
      <c r="AV744" s="13" t="s">
        <v>81</v>
      </c>
      <c r="AW744" s="13" t="s">
        <v>29</v>
      </c>
      <c r="AX744" s="13" t="s">
        <v>72</v>
      </c>
      <c r="AY744" s="155" t="s">
        <v>160</v>
      </c>
    </row>
    <row r="745" spans="2:65" s="15" customFormat="1">
      <c r="B745" s="166"/>
      <c r="D745" s="149" t="s">
        <v>171</v>
      </c>
      <c r="E745" s="167" t="s">
        <v>1</v>
      </c>
      <c r="F745" s="168" t="s">
        <v>252</v>
      </c>
      <c r="H745" s="169">
        <v>44.24</v>
      </c>
      <c r="L745" s="166"/>
      <c r="M745" s="170"/>
      <c r="T745" s="171"/>
      <c r="AT745" s="167" t="s">
        <v>171</v>
      </c>
      <c r="AU745" s="167" t="s">
        <v>81</v>
      </c>
      <c r="AV745" s="15" t="s">
        <v>184</v>
      </c>
      <c r="AW745" s="15" t="s">
        <v>29</v>
      </c>
      <c r="AX745" s="15" t="s">
        <v>72</v>
      </c>
      <c r="AY745" s="167" t="s">
        <v>160</v>
      </c>
    </row>
    <row r="746" spans="2:65" s="14" customFormat="1">
      <c r="B746" s="160"/>
      <c r="D746" s="149" t="s">
        <v>171</v>
      </c>
      <c r="E746" s="161" t="s">
        <v>1</v>
      </c>
      <c r="F746" s="162" t="s">
        <v>176</v>
      </c>
      <c r="H746" s="163">
        <v>44.24</v>
      </c>
      <c r="L746" s="160"/>
      <c r="M746" s="164"/>
      <c r="T746" s="165"/>
      <c r="AT746" s="161" t="s">
        <v>171</v>
      </c>
      <c r="AU746" s="161" t="s">
        <v>81</v>
      </c>
      <c r="AV746" s="14" t="s">
        <v>167</v>
      </c>
      <c r="AW746" s="14" t="s">
        <v>29</v>
      </c>
      <c r="AX746" s="14" t="s">
        <v>79</v>
      </c>
      <c r="AY746" s="161" t="s">
        <v>160</v>
      </c>
    </row>
    <row r="747" spans="2:65" s="1" customFormat="1" ht="21.75" customHeight="1">
      <c r="B747" s="132"/>
      <c r="C747" s="133" t="s">
        <v>725</v>
      </c>
      <c r="D747" s="133" t="s">
        <v>162</v>
      </c>
      <c r="E747" s="134" t="s">
        <v>726</v>
      </c>
      <c r="F747" s="135" t="s">
        <v>727</v>
      </c>
      <c r="G747" s="136" t="s">
        <v>382</v>
      </c>
      <c r="H747" s="137">
        <v>7.46</v>
      </c>
      <c r="I747" s="138">
        <v>0</v>
      </c>
      <c r="J747" s="138">
        <f>ROUND(I747*H747,2)</f>
        <v>0</v>
      </c>
      <c r="K747" s="135" t="s">
        <v>166</v>
      </c>
      <c r="L747" s="29"/>
      <c r="M747" s="139" t="s">
        <v>1</v>
      </c>
      <c r="N747" s="140" t="s">
        <v>37</v>
      </c>
      <c r="O747" s="141">
        <v>4.9000000000000002E-2</v>
      </c>
      <c r="P747" s="141">
        <f>O747*H747</f>
        <v>0.36554000000000003</v>
      </c>
      <c r="Q747" s="141">
        <v>2.7999999999999998E-4</v>
      </c>
      <c r="R747" s="141">
        <f>Q747*H747</f>
        <v>2.0887999999999996E-3</v>
      </c>
      <c r="S747" s="141">
        <v>0</v>
      </c>
      <c r="T747" s="142">
        <f>S747*H747</f>
        <v>0</v>
      </c>
      <c r="AR747" s="143" t="s">
        <v>269</v>
      </c>
      <c r="AT747" s="143" t="s">
        <v>162</v>
      </c>
      <c r="AU747" s="143" t="s">
        <v>81</v>
      </c>
      <c r="AY747" s="17" t="s">
        <v>160</v>
      </c>
      <c r="BE747" s="144">
        <f>IF(N747="základní",J747,0)</f>
        <v>0</v>
      </c>
      <c r="BF747" s="144">
        <f>IF(N747="snížená",J747,0)</f>
        <v>0</v>
      </c>
      <c r="BG747" s="144">
        <f>IF(N747="zákl. přenesená",J747,0)</f>
        <v>0</v>
      </c>
      <c r="BH747" s="144">
        <f>IF(N747="sníž. přenesená",J747,0)</f>
        <v>0</v>
      </c>
      <c r="BI747" s="144">
        <f>IF(N747="nulová",J747,0)</f>
        <v>0</v>
      </c>
      <c r="BJ747" s="17" t="s">
        <v>79</v>
      </c>
      <c r="BK747" s="144">
        <f>ROUND(I747*H747,2)</f>
        <v>0</v>
      </c>
      <c r="BL747" s="17" t="s">
        <v>269</v>
      </c>
      <c r="BM747" s="143" t="s">
        <v>728</v>
      </c>
    </row>
    <row r="748" spans="2:65" s="1" customFormat="1">
      <c r="B748" s="29"/>
      <c r="D748" s="145" t="s">
        <v>169</v>
      </c>
      <c r="F748" s="146" t="s">
        <v>729</v>
      </c>
      <c r="L748" s="29"/>
      <c r="M748" s="147"/>
      <c r="T748" s="52"/>
      <c r="AT748" s="17" t="s">
        <v>169</v>
      </c>
      <c r="AU748" s="17" t="s">
        <v>81</v>
      </c>
    </row>
    <row r="749" spans="2:65" s="12" customFormat="1" ht="22.5">
      <c r="B749" s="148"/>
      <c r="D749" s="149" t="s">
        <v>171</v>
      </c>
      <c r="E749" s="150" t="s">
        <v>1</v>
      </c>
      <c r="F749" s="151" t="s">
        <v>172</v>
      </c>
      <c r="H749" s="150" t="s">
        <v>1</v>
      </c>
      <c r="L749" s="148"/>
      <c r="M749" s="152"/>
      <c r="T749" s="153"/>
      <c r="AT749" s="150" t="s">
        <v>171</v>
      </c>
      <c r="AU749" s="150" t="s">
        <v>81</v>
      </c>
      <c r="AV749" s="12" t="s">
        <v>79</v>
      </c>
      <c r="AW749" s="12" t="s">
        <v>29</v>
      </c>
      <c r="AX749" s="12" t="s">
        <v>72</v>
      </c>
      <c r="AY749" s="150" t="s">
        <v>160</v>
      </c>
    </row>
    <row r="750" spans="2:65" s="12" customFormat="1">
      <c r="B750" s="148"/>
      <c r="D750" s="149" t="s">
        <v>171</v>
      </c>
      <c r="E750" s="150" t="s">
        <v>1</v>
      </c>
      <c r="F750" s="151" t="s">
        <v>173</v>
      </c>
      <c r="H750" s="150" t="s">
        <v>1</v>
      </c>
      <c r="L750" s="148"/>
      <c r="M750" s="152"/>
      <c r="T750" s="153"/>
      <c r="AT750" s="150" t="s">
        <v>171</v>
      </c>
      <c r="AU750" s="150" t="s">
        <v>81</v>
      </c>
      <c r="AV750" s="12" t="s">
        <v>79</v>
      </c>
      <c r="AW750" s="12" t="s">
        <v>29</v>
      </c>
      <c r="AX750" s="12" t="s">
        <v>72</v>
      </c>
      <c r="AY750" s="150" t="s">
        <v>160</v>
      </c>
    </row>
    <row r="751" spans="2:65" s="13" customFormat="1">
      <c r="B751" s="154"/>
      <c r="D751" s="149" t="s">
        <v>171</v>
      </c>
      <c r="E751" s="155" t="s">
        <v>1</v>
      </c>
      <c r="F751" s="156" t="s">
        <v>730</v>
      </c>
      <c r="H751" s="157">
        <v>7.46</v>
      </c>
      <c r="L751" s="154"/>
      <c r="M751" s="158"/>
      <c r="T751" s="159"/>
      <c r="AT751" s="155" t="s">
        <v>171</v>
      </c>
      <c r="AU751" s="155" t="s">
        <v>81</v>
      </c>
      <c r="AV751" s="13" t="s">
        <v>81</v>
      </c>
      <c r="AW751" s="13" t="s">
        <v>29</v>
      </c>
      <c r="AX751" s="13" t="s">
        <v>72</v>
      </c>
      <c r="AY751" s="155" t="s">
        <v>160</v>
      </c>
    </row>
    <row r="752" spans="2:65" s="14" customFormat="1">
      <c r="B752" s="160"/>
      <c r="D752" s="149" t="s">
        <v>171</v>
      </c>
      <c r="E752" s="161" t="s">
        <v>1</v>
      </c>
      <c r="F752" s="162" t="s">
        <v>176</v>
      </c>
      <c r="H752" s="163">
        <v>7.46</v>
      </c>
      <c r="L752" s="160"/>
      <c r="M752" s="164"/>
      <c r="T752" s="165"/>
      <c r="AT752" s="161" t="s">
        <v>171</v>
      </c>
      <c r="AU752" s="161" t="s">
        <v>81</v>
      </c>
      <c r="AV752" s="14" t="s">
        <v>167</v>
      </c>
      <c r="AW752" s="14" t="s">
        <v>29</v>
      </c>
      <c r="AX752" s="14" t="s">
        <v>79</v>
      </c>
      <c r="AY752" s="161" t="s">
        <v>160</v>
      </c>
    </row>
    <row r="753" spans="2:65" s="1" customFormat="1" ht="24.2" customHeight="1">
      <c r="B753" s="132"/>
      <c r="C753" s="133" t="s">
        <v>731</v>
      </c>
      <c r="D753" s="133" t="s">
        <v>162</v>
      </c>
      <c r="E753" s="134" t="s">
        <v>732</v>
      </c>
      <c r="F753" s="135" t="s">
        <v>733</v>
      </c>
      <c r="G753" s="136" t="s">
        <v>165</v>
      </c>
      <c r="H753" s="137">
        <v>8.2059999999999995</v>
      </c>
      <c r="I753" s="138">
        <v>0</v>
      </c>
      <c r="J753" s="138">
        <f>ROUND(I753*H753,2)</f>
        <v>0</v>
      </c>
      <c r="K753" s="135" t="s">
        <v>166</v>
      </c>
      <c r="L753" s="29"/>
      <c r="M753" s="139" t="s">
        <v>1</v>
      </c>
      <c r="N753" s="140" t="s">
        <v>37</v>
      </c>
      <c r="O753" s="141">
        <v>0.108</v>
      </c>
      <c r="P753" s="141">
        <f>O753*H753</f>
        <v>0.88624799999999992</v>
      </c>
      <c r="Q753" s="141">
        <v>2.9E-4</v>
      </c>
      <c r="R753" s="141">
        <f>Q753*H753</f>
        <v>2.37974E-3</v>
      </c>
      <c r="S753" s="141">
        <v>0</v>
      </c>
      <c r="T753" s="142">
        <f>S753*H753</f>
        <v>0</v>
      </c>
      <c r="AR753" s="143" t="s">
        <v>269</v>
      </c>
      <c r="AT753" s="143" t="s">
        <v>162</v>
      </c>
      <c r="AU753" s="143" t="s">
        <v>81</v>
      </c>
      <c r="AY753" s="17" t="s">
        <v>160</v>
      </c>
      <c r="BE753" s="144">
        <f>IF(N753="základní",J753,0)</f>
        <v>0</v>
      </c>
      <c r="BF753" s="144">
        <f>IF(N753="snížená",J753,0)</f>
        <v>0</v>
      </c>
      <c r="BG753" s="144">
        <f>IF(N753="zákl. přenesená",J753,0)</f>
        <v>0</v>
      </c>
      <c r="BH753" s="144">
        <f>IF(N753="sníž. přenesená",J753,0)</f>
        <v>0</v>
      </c>
      <c r="BI753" s="144">
        <f>IF(N753="nulová",J753,0)</f>
        <v>0</v>
      </c>
      <c r="BJ753" s="17" t="s">
        <v>79</v>
      </c>
      <c r="BK753" s="144">
        <f>ROUND(I753*H753,2)</f>
        <v>0</v>
      </c>
      <c r="BL753" s="17" t="s">
        <v>269</v>
      </c>
      <c r="BM753" s="143" t="s">
        <v>734</v>
      </c>
    </row>
    <row r="754" spans="2:65" s="1" customFormat="1">
      <c r="B754" s="29"/>
      <c r="D754" s="145" t="s">
        <v>169</v>
      </c>
      <c r="F754" s="146" t="s">
        <v>735</v>
      </c>
      <c r="L754" s="29"/>
      <c r="M754" s="147"/>
      <c r="T754" s="52"/>
      <c r="AT754" s="17" t="s">
        <v>169</v>
      </c>
      <c r="AU754" s="17" t="s">
        <v>81</v>
      </c>
    </row>
    <row r="755" spans="2:65" s="12" customFormat="1" ht="22.5">
      <c r="B755" s="148"/>
      <c r="D755" s="149" t="s">
        <v>171</v>
      </c>
      <c r="E755" s="150" t="s">
        <v>1</v>
      </c>
      <c r="F755" s="151" t="s">
        <v>172</v>
      </c>
      <c r="H755" s="150" t="s">
        <v>1</v>
      </c>
      <c r="L755" s="148"/>
      <c r="M755" s="152"/>
      <c r="T755" s="153"/>
      <c r="AT755" s="150" t="s">
        <v>171</v>
      </c>
      <c r="AU755" s="150" t="s">
        <v>81</v>
      </c>
      <c r="AV755" s="12" t="s">
        <v>79</v>
      </c>
      <c r="AW755" s="12" t="s">
        <v>29</v>
      </c>
      <c r="AX755" s="12" t="s">
        <v>72</v>
      </c>
      <c r="AY755" s="150" t="s">
        <v>160</v>
      </c>
    </row>
    <row r="756" spans="2:65" s="12" customFormat="1">
      <c r="B756" s="148"/>
      <c r="D756" s="149" t="s">
        <v>171</v>
      </c>
      <c r="E756" s="150" t="s">
        <v>1</v>
      </c>
      <c r="F756" s="151" t="s">
        <v>173</v>
      </c>
      <c r="H756" s="150" t="s">
        <v>1</v>
      </c>
      <c r="L756" s="148"/>
      <c r="M756" s="152"/>
      <c r="T756" s="153"/>
      <c r="AT756" s="150" t="s">
        <v>171</v>
      </c>
      <c r="AU756" s="150" t="s">
        <v>81</v>
      </c>
      <c r="AV756" s="12" t="s">
        <v>79</v>
      </c>
      <c r="AW756" s="12" t="s">
        <v>29</v>
      </c>
      <c r="AX756" s="12" t="s">
        <v>72</v>
      </c>
      <c r="AY756" s="150" t="s">
        <v>160</v>
      </c>
    </row>
    <row r="757" spans="2:65" s="13" customFormat="1">
      <c r="B757" s="154"/>
      <c r="D757" s="149" t="s">
        <v>171</v>
      </c>
      <c r="E757" s="155" t="s">
        <v>1</v>
      </c>
      <c r="F757" s="156" t="s">
        <v>736</v>
      </c>
      <c r="H757" s="157">
        <v>8.2059999999999995</v>
      </c>
      <c r="L757" s="154"/>
      <c r="M757" s="158"/>
      <c r="T757" s="159"/>
      <c r="AT757" s="155" t="s">
        <v>171</v>
      </c>
      <c r="AU757" s="155" t="s">
        <v>81</v>
      </c>
      <c r="AV757" s="13" t="s">
        <v>81</v>
      </c>
      <c r="AW757" s="13" t="s">
        <v>29</v>
      </c>
      <c r="AX757" s="13" t="s">
        <v>72</v>
      </c>
      <c r="AY757" s="155" t="s">
        <v>160</v>
      </c>
    </row>
    <row r="758" spans="2:65" s="15" customFormat="1">
      <c r="B758" s="166"/>
      <c r="D758" s="149" t="s">
        <v>171</v>
      </c>
      <c r="E758" s="167" t="s">
        <v>1</v>
      </c>
      <c r="F758" s="168" t="s">
        <v>252</v>
      </c>
      <c r="H758" s="169">
        <v>8.2059999999999995</v>
      </c>
      <c r="L758" s="166"/>
      <c r="M758" s="170"/>
      <c r="T758" s="171"/>
      <c r="AT758" s="167" t="s">
        <v>171</v>
      </c>
      <c r="AU758" s="167" t="s">
        <v>81</v>
      </c>
      <c r="AV758" s="15" t="s">
        <v>184</v>
      </c>
      <c r="AW758" s="15" t="s">
        <v>29</v>
      </c>
      <c r="AX758" s="15" t="s">
        <v>72</v>
      </c>
      <c r="AY758" s="167" t="s">
        <v>160</v>
      </c>
    </row>
    <row r="759" spans="2:65" s="14" customFormat="1">
      <c r="B759" s="160"/>
      <c r="D759" s="149" t="s">
        <v>171</v>
      </c>
      <c r="E759" s="161" t="s">
        <v>1</v>
      </c>
      <c r="F759" s="162" t="s">
        <v>176</v>
      </c>
      <c r="H759" s="163">
        <v>8.2059999999999995</v>
      </c>
      <c r="L759" s="160"/>
      <c r="M759" s="164"/>
      <c r="T759" s="165"/>
      <c r="AT759" s="161" t="s">
        <v>171</v>
      </c>
      <c r="AU759" s="161" t="s">
        <v>81</v>
      </c>
      <c r="AV759" s="14" t="s">
        <v>167</v>
      </c>
      <c r="AW759" s="14" t="s">
        <v>29</v>
      </c>
      <c r="AX759" s="14" t="s">
        <v>79</v>
      </c>
      <c r="AY759" s="161" t="s">
        <v>160</v>
      </c>
    </row>
    <row r="760" spans="2:65" s="1" customFormat="1" ht="24.2" customHeight="1">
      <c r="B760" s="132"/>
      <c r="C760" s="133" t="s">
        <v>737</v>
      </c>
      <c r="D760" s="133" t="s">
        <v>162</v>
      </c>
      <c r="E760" s="134" t="s">
        <v>738</v>
      </c>
      <c r="F760" s="135" t="s">
        <v>739</v>
      </c>
      <c r="G760" s="136" t="s">
        <v>165</v>
      </c>
      <c r="H760" s="137">
        <v>8.2059999999999995</v>
      </c>
      <c r="I760" s="138">
        <v>0</v>
      </c>
      <c r="J760" s="138">
        <f>ROUND(I760*H760,2)</f>
        <v>0</v>
      </c>
      <c r="K760" s="135" t="s">
        <v>1</v>
      </c>
      <c r="L760" s="29"/>
      <c r="M760" s="139" t="s">
        <v>1</v>
      </c>
      <c r="N760" s="140" t="s">
        <v>37</v>
      </c>
      <c r="O760" s="141">
        <v>0.108</v>
      </c>
      <c r="P760" s="141">
        <f>O760*H760</f>
        <v>0.88624799999999992</v>
      </c>
      <c r="Q760" s="141">
        <v>2.5000000000000001E-4</v>
      </c>
      <c r="R760" s="141">
        <f>Q760*H760</f>
        <v>2.0514999999999999E-3</v>
      </c>
      <c r="S760" s="141">
        <v>0</v>
      </c>
      <c r="T760" s="142">
        <f>S760*H760</f>
        <v>0</v>
      </c>
      <c r="AR760" s="143" t="s">
        <v>269</v>
      </c>
      <c r="AT760" s="143" t="s">
        <v>162</v>
      </c>
      <c r="AU760" s="143" t="s">
        <v>81</v>
      </c>
      <c r="AY760" s="17" t="s">
        <v>160</v>
      </c>
      <c r="BE760" s="144">
        <f>IF(N760="základní",J760,0)</f>
        <v>0</v>
      </c>
      <c r="BF760" s="144">
        <f>IF(N760="snížená",J760,0)</f>
        <v>0</v>
      </c>
      <c r="BG760" s="144">
        <f>IF(N760="zákl. přenesená",J760,0)</f>
        <v>0</v>
      </c>
      <c r="BH760" s="144">
        <f>IF(N760="sníž. přenesená",J760,0)</f>
        <v>0</v>
      </c>
      <c r="BI760" s="144">
        <f>IF(N760="nulová",J760,0)</f>
        <v>0</v>
      </c>
      <c r="BJ760" s="17" t="s">
        <v>79</v>
      </c>
      <c r="BK760" s="144">
        <f>ROUND(I760*H760,2)</f>
        <v>0</v>
      </c>
      <c r="BL760" s="17" t="s">
        <v>269</v>
      </c>
      <c r="BM760" s="143" t="s">
        <v>740</v>
      </c>
    </row>
    <row r="761" spans="2:65" s="12" customFormat="1" ht="22.5">
      <c r="B761" s="148"/>
      <c r="D761" s="149" t="s">
        <v>171</v>
      </c>
      <c r="E761" s="150" t="s">
        <v>1</v>
      </c>
      <c r="F761" s="151" t="s">
        <v>172</v>
      </c>
      <c r="H761" s="150" t="s">
        <v>1</v>
      </c>
      <c r="L761" s="148"/>
      <c r="M761" s="152"/>
      <c r="T761" s="153"/>
      <c r="AT761" s="150" t="s">
        <v>171</v>
      </c>
      <c r="AU761" s="150" t="s">
        <v>81</v>
      </c>
      <c r="AV761" s="12" t="s">
        <v>79</v>
      </c>
      <c r="AW761" s="12" t="s">
        <v>29</v>
      </c>
      <c r="AX761" s="12" t="s">
        <v>72</v>
      </c>
      <c r="AY761" s="150" t="s">
        <v>160</v>
      </c>
    </row>
    <row r="762" spans="2:65" s="12" customFormat="1">
      <c r="B762" s="148"/>
      <c r="D762" s="149" t="s">
        <v>171</v>
      </c>
      <c r="E762" s="150" t="s">
        <v>1</v>
      </c>
      <c r="F762" s="151" t="s">
        <v>173</v>
      </c>
      <c r="H762" s="150" t="s">
        <v>1</v>
      </c>
      <c r="L762" s="148"/>
      <c r="M762" s="152"/>
      <c r="T762" s="153"/>
      <c r="AT762" s="150" t="s">
        <v>171</v>
      </c>
      <c r="AU762" s="150" t="s">
        <v>81</v>
      </c>
      <c r="AV762" s="12" t="s">
        <v>79</v>
      </c>
      <c r="AW762" s="12" t="s">
        <v>29</v>
      </c>
      <c r="AX762" s="12" t="s">
        <v>72</v>
      </c>
      <c r="AY762" s="150" t="s">
        <v>160</v>
      </c>
    </row>
    <row r="763" spans="2:65" s="12" customFormat="1" ht="22.5">
      <c r="B763" s="148"/>
      <c r="D763" s="149" t="s">
        <v>171</v>
      </c>
      <c r="E763" s="150" t="s">
        <v>1</v>
      </c>
      <c r="F763" s="151" t="s">
        <v>741</v>
      </c>
      <c r="H763" s="150" t="s">
        <v>1</v>
      </c>
      <c r="L763" s="148"/>
      <c r="M763" s="152"/>
      <c r="T763" s="153"/>
      <c r="AT763" s="150" t="s">
        <v>171</v>
      </c>
      <c r="AU763" s="150" t="s">
        <v>81</v>
      </c>
      <c r="AV763" s="12" t="s">
        <v>79</v>
      </c>
      <c r="AW763" s="12" t="s">
        <v>29</v>
      </c>
      <c r="AX763" s="12" t="s">
        <v>72</v>
      </c>
      <c r="AY763" s="150" t="s">
        <v>160</v>
      </c>
    </row>
    <row r="764" spans="2:65" s="12" customFormat="1">
      <c r="B764" s="148"/>
      <c r="D764" s="149" t="s">
        <v>171</v>
      </c>
      <c r="E764" s="150" t="s">
        <v>1</v>
      </c>
      <c r="F764" s="151" t="s">
        <v>742</v>
      </c>
      <c r="H764" s="150" t="s">
        <v>1</v>
      </c>
      <c r="L764" s="148"/>
      <c r="M764" s="152"/>
      <c r="T764" s="153"/>
      <c r="AT764" s="150" t="s">
        <v>171</v>
      </c>
      <c r="AU764" s="150" t="s">
        <v>81</v>
      </c>
      <c r="AV764" s="12" t="s">
        <v>79</v>
      </c>
      <c r="AW764" s="12" t="s">
        <v>29</v>
      </c>
      <c r="AX764" s="12" t="s">
        <v>72</v>
      </c>
      <c r="AY764" s="150" t="s">
        <v>160</v>
      </c>
    </row>
    <row r="765" spans="2:65" s="13" customFormat="1">
      <c r="B765" s="154"/>
      <c r="D765" s="149" t="s">
        <v>171</v>
      </c>
      <c r="E765" s="155" t="s">
        <v>1</v>
      </c>
      <c r="F765" s="156" t="s">
        <v>736</v>
      </c>
      <c r="H765" s="157">
        <v>8.2059999999999995</v>
      </c>
      <c r="L765" s="154"/>
      <c r="M765" s="158"/>
      <c r="T765" s="159"/>
      <c r="AT765" s="155" t="s">
        <v>171</v>
      </c>
      <c r="AU765" s="155" t="s">
        <v>81</v>
      </c>
      <c r="AV765" s="13" t="s">
        <v>81</v>
      </c>
      <c r="AW765" s="13" t="s">
        <v>29</v>
      </c>
      <c r="AX765" s="13" t="s">
        <v>72</v>
      </c>
      <c r="AY765" s="155" t="s">
        <v>160</v>
      </c>
    </row>
    <row r="766" spans="2:65" s="15" customFormat="1">
      <c r="B766" s="166"/>
      <c r="D766" s="149" t="s">
        <v>171</v>
      </c>
      <c r="E766" s="167" t="s">
        <v>1</v>
      </c>
      <c r="F766" s="168" t="s">
        <v>252</v>
      </c>
      <c r="H766" s="169">
        <v>8.2059999999999995</v>
      </c>
      <c r="L766" s="166"/>
      <c r="M766" s="170"/>
      <c r="T766" s="171"/>
      <c r="AT766" s="167" t="s">
        <v>171</v>
      </c>
      <c r="AU766" s="167" t="s">
        <v>81</v>
      </c>
      <c r="AV766" s="15" t="s">
        <v>184</v>
      </c>
      <c r="AW766" s="15" t="s">
        <v>29</v>
      </c>
      <c r="AX766" s="15" t="s">
        <v>72</v>
      </c>
      <c r="AY766" s="167" t="s">
        <v>160</v>
      </c>
    </row>
    <row r="767" spans="2:65" s="14" customFormat="1">
      <c r="B767" s="160"/>
      <c r="D767" s="149" t="s">
        <v>171</v>
      </c>
      <c r="E767" s="161" t="s">
        <v>1</v>
      </c>
      <c r="F767" s="162" t="s">
        <v>176</v>
      </c>
      <c r="H767" s="163">
        <v>8.2059999999999995</v>
      </c>
      <c r="L767" s="160"/>
      <c r="M767" s="182"/>
      <c r="N767" s="183"/>
      <c r="O767" s="183"/>
      <c r="P767" s="183"/>
      <c r="Q767" s="183"/>
      <c r="R767" s="183"/>
      <c r="S767" s="183"/>
      <c r="T767" s="184"/>
      <c r="AT767" s="161" t="s">
        <v>171</v>
      </c>
      <c r="AU767" s="161" t="s">
        <v>81</v>
      </c>
      <c r="AV767" s="14" t="s">
        <v>167</v>
      </c>
      <c r="AW767" s="14" t="s">
        <v>29</v>
      </c>
      <c r="AX767" s="14" t="s">
        <v>79</v>
      </c>
      <c r="AY767" s="161" t="s">
        <v>160</v>
      </c>
    </row>
    <row r="768" spans="2:65" s="1" customFormat="1" ht="6.95" customHeight="1">
      <c r="B768" s="41"/>
      <c r="C768" s="42"/>
      <c r="D768" s="42"/>
      <c r="E768" s="42"/>
      <c r="F768" s="42"/>
      <c r="G768" s="42"/>
      <c r="H768" s="42"/>
      <c r="I768" s="42"/>
      <c r="J768" s="42"/>
      <c r="K768" s="42"/>
      <c r="L768" s="29"/>
    </row>
  </sheetData>
  <autoFilter ref="C133:K767" xr:uid="{00000000-0009-0000-0000-000001000000}"/>
  <mergeCells count="12">
    <mergeCell ref="E126:H126"/>
    <mergeCell ref="L2:V2"/>
    <mergeCell ref="E85:H85"/>
    <mergeCell ref="E87:H87"/>
    <mergeCell ref="E89:H89"/>
    <mergeCell ref="E122:H122"/>
    <mergeCell ref="E124:H124"/>
    <mergeCell ref="E7:H7"/>
    <mergeCell ref="E9:H9"/>
    <mergeCell ref="E11:H11"/>
    <mergeCell ref="E20:H20"/>
    <mergeCell ref="E29:H29"/>
  </mergeCells>
  <hyperlinks>
    <hyperlink ref="F138" r:id="rId1" xr:uid="{00000000-0004-0000-0100-000000000000}"/>
    <hyperlink ref="F145" r:id="rId2" xr:uid="{00000000-0004-0000-0100-000001000000}"/>
    <hyperlink ref="F153" r:id="rId3" xr:uid="{00000000-0004-0000-0100-000002000000}"/>
    <hyperlink ref="F161" r:id="rId4" xr:uid="{00000000-0004-0000-0100-000003000000}"/>
    <hyperlink ref="F169" r:id="rId5" xr:uid="{00000000-0004-0000-0100-000004000000}"/>
    <hyperlink ref="F177" r:id="rId6" xr:uid="{00000000-0004-0000-0100-000005000000}"/>
    <hyperlink ref="F185" r:id="rId7" xr:uid="{00000000-0004-0000-0100-000006000000}"/>
    <hyperlink ref="F193" r:id="rId8" xr:uid="{00000000-0004-0000-0100-000007000000}"/>
    <hyperlink ref="F201" r:id="rId9" xr:uid="{00000000-0004-0000-0100-000008000000}"/>
    <hyperlink ref="F209" r:id="rId10" xr:uid="{00000000-0004-0000-0100-000009000000}"/>
    <hyperlink ref="F217" r:id="rId11" xr:uid="{00000000-0004-0000-0100-00000A000000}"/>
    <hyperlink ref="F225" r:id="rId12" xr:uid="{00000000-0004-0000-0100-00000B000000}"/>
    <hyperlink ref="F233" r:id="rId13" xr:uid="{00000000-0004-0000-0100-00000C000000}"/>
    <hyperlink ref="F248" r:id="rId14" xr:uid="{00000000-0004-0000-0100-00000D000000}"/>
    <hyperlink ref="F261" r:id="rId15" xr:uid="{00000000-0004-0000-0100-00000E000000}"/>
    <hyperlink ref="F271" r:id="rId16" xr:uid="{00000000-0004-0000-0100-00000F000000}"/>
    <hyperlink ref="F280" r:id="rId17" xr:uid="{00000000-0004-0000-0100-000010000000}"/>
    <hyperlink ref="F287" r:id="rId18" xr:uid="{00000000-0004-0000-0100-000011000000}"/>
    <hyperlink ref="F294" r:id="rId19" xr:uid="{00000000-0004-0000-0100-000012000000}"/>
    <hyperlink ref="F301" r:id="rId20" xr:uid="{00000000-0004-0000-0100-000013000000}"/>
    <hyperlink ref="F308" r:id="rId21" xr:uid="{00000000-0004-0000-0100-000014000000}"/>
    <hyperlink ref="F315" r:id="rId22" xr:uid="{00000000-0004-0000-0100-000015000000}"/>
    <hyperlink ref="F323" r:id="rId23" xr:uid="{00000000-0004-0000-0100-000016000000}"/>
    <hyperlink ref="F332" r:id="rId24" xr:uid="{00000000-0004-0000-0100-000017000000}"/>
    <hyperlink ref="F340" r:id="rId25" xr:uid="{00000000-0004-0000-0100-000018000000}"/>
    <hyperlink ref="F353" r:id="rId26" xr:uid="{00000000-0004-0000-0100-000019000000}"/>
    <hyperlink ref="F362" r:id="rId27" xr:uid="{00000000-0004-0000-0100-00001A000000}"/>
    <hyperlink ref="F372" r:id="rId28" xr:uid="{00000000-0004-0000-0100-00001B000000}"/>
    <hyperlink ref="F379" r:id="rId29" xr:uid="{00000000-0004-0000-0100-00001C000000}"/>
    <hyperlink ref="F381" r:id="rId30" xr:uid="{00000000-0004-0000-0100-00001D000000}"/>
    <hyperlink ref="F390" r:id="rId31" xr:uid="{00000000-0004-0000-0100-00001E000000}"/>
    <hyperlink ref="F398" r:id="rId32" xr:uid="{00000000-0004-0000-0100-00001F000000}"/>
    <hyperlink ref="F406" r:id="rId33" xr:uid="{00000000-0004-0000-0100-000020000000}"/>
    <hyperlink ref="F414" r:id="rId34" xr:uid="{00000000-0004-0000-0100-000021000000}"/>
    <hyperlink ref="F423" r:id="rId35" xr:uid="{00000000-0004-0000-0100-000022000000}"/>
    <hyperlink ref="F432" r:id="rId36" xr:uid="{00000000-0004-0000-0100-000023000000}"/>
    <hyperlink ref="F435" r:id="rId37" xr:uid="{00000000-0004-0000-0100-000024000000}"/>
    <hyperlink ref="F443" r:id="rId38" xr:uid="{00000000-0004-0000-0100-000025000000}"/>
    <hyperlink ref="F451" r:id="rId39" xr:uid="{00000000-0004-0000-0100-000026000000}"/>
    <hyperlink ref="F460" r:id="rId40" xr:uid="{00000000-0004-0000-0100-000027000000}"/>
    <hyperlink ref="F468" r:id="rId41" xr:uid="{00000000-0004-0000-0100-000028000000}"/>
    <hyperlink ref="F476" r:id="rId42" xr:uid="{00000000-0004-0000-0100-000029000000}"/>
    <hyperlink ref="F485" r:id="rId43" xr:uid="{00000000-0004-0000-0100-00002A000000}"/>
    <hyperlink ref="F492" r:id="rId44" xr:uid="{00000000-0004-0000-0100-00002B000000}"/>
    <hyperlink ref="F494" r:id="rId45" xr:uid="{00000000-0004-0000-0100-00002C000000}"/>
    <hyperlink ref="F501" r:id="rId46" xr:uid="{00000000-0004-0000-0100-00002D000000}"/>
    <hyperlink ref="F503" r:id="rId47" xr:uid="{00000000-0004-0000-0100-00002E000000}"/>
    <hyperlink ref="F511" r:id="rId48" xr:uid="{00000000-0004-0000-0100-00002F000000}"/>
    <hyperlink ref="F518" r:id="rId49" xr:uid="{00000000-0004-0000-0100-000030000000}"/>
    <hyperlink ref="F527" r:id="rId50" xr:uid="{00000000-0004-0000-0100-000031000000}"/>
    <hyperlink ref="F537" r:id="rId51" xr:uid="{00000000-0004-0000-0100-000032000000}"/>
    <hyperlink ref="F542" r:id="rId52" xr:uid="{00000000-0004-0000-0100-000033000000}"/>
    <hyperlink ref="F552" r:id="rId53" xr:uid="{00000000-0004-0000-0100-000034000000}"/>
    <hyperlink ref="F554" r:id="rId54" xr:uid="{00000000-0004-0000-0100-000035000000}"/>
    <hyperlink ref="F556" r:id="rId55" xr:uid="{00000000-0004-0000-0100-000036000000}"/>
    <hyperlink ref="F559" r:id="rId56" xr:uid="{00000000-0004-0000-0100-000037000000}"/>
    <hyperlink ref="F562" r:id="rId57" xr:uid="{00000000-0004-0000-0100-000038000000}"/>
    <hyperlink ref="F566" r:id="rId58" xr:uid="{00000000-0004-0000-0100-000039000000}"/>
    <hyperlink ref="F574" r:id="rId59" xr:uid="{00000000-0004-0000-0100-00003A000000}"/>
    <hyperlink ref="F581" r:id="rId60" xr:uid="{00000000-0004-0000-0100-00003B000000}"/>
    <hyperlink ref="F589" r:id="rId61" xr:uid="{00000000-0004-0000-0100-00003C000000}"/>
    <hyperlink ref="F602" r:id="rId62" xr:uid="{00000000-0004-0000-0100-00003D000000}"/>
    <hyperlink ref="F610" r:id="rId63" xr:uid="{00000000-0004-0000-0100-00003E000000}"/>
    <hyperlink ref="F638" r:id="rId64" xr:uid="{00000000-0004-0000-0100-00003F000000}"/>
    <hyperlink ref="F646" r:id="rId65" xr:uid="{00000000-0004-0000-0100-000040000000}"/>
    <hyperlink ref="F668" r:id="rId66" xr:uid="{00000000-0004-0000-0100-000041000000}"/>
    <hyperlink ref="F671" r:id="rId67" xr:uid="{00000000-0004-0000-0100-000042000000}"/>
    <hyperlink ref="F685" r:id="rId68" xr:uid="{00000000-0004-0000-0100-000043000000}"/>
    <hyperlink ref="F698" r:id="rId69" xr:uid="{00000000-0004-0000-0100-000044000000}"/>
    <hyperlink ref="F722" r:id="rId70" xr:uid="{00000000-0004-0000-0100-000045000000}"/>
    <hyperlink ref="F725" r:id="rId71" xr:uid="{00000000-0004-0000-0100-000046000000}"/>
    <hyperlink ref="F732" r:id="rId72" xr:uid="{00000000-0004-0000-0100-000047000000}"/>
    <hyperlink ref="F740" r:id="rId73" xr:uid="{00000000-0004-0000-0100-000048000000}"/>
    <hyperlink ref="F748" r:id="rId74" xr:uid="{00000000-0004-0000-0100-000049000000}"/>
    <hyperlink ref="F754" r:id="rId75" xr:uid="{00000000-0004-0000-0100-00004A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7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BM188"/>
  <sheetViews>
    <sheetView showGridLines="0" workbookViewId="0">
      <selection activeCell="J203" sqref="J203"/>
    </sheetView>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03" t="s">
        <v>5</v>
      </c>
      <c r="M2" s="204"/>
      <c r="N2" s="204"/>
      <c r="O2" s="204"/>
      <c r="P2" s="204"/>
      <c r="Q2" s="204"/>
      <c r="R2" s="204"/>
      <c r="S2" s="204"/>
      <c r="T2" s="204"/>
      <c r="U2" s="204"/>
      <c r="V2" s="204"/>
      <c r="AT2" s="17" t="s">
        <v>89</v>
      </c>
    </row>
    <row r="3" spans="2:46" ht="6.95" customHeight="1">
      <c r="B3" s="18"/>
      <c r="C3" s="19"/>
      <c r="D3" s="19"/>
      <c r="E3" s="19"/>
      <c r="F3" s="19"/>
      <c r="G3" s="19"/>
      <c r="H3" s="19"/>
      <c r="I3" s="19"/>
      <c r="J3" s="19"/>
      <c r="K3" s="19"/>
      <c r="L3" s="20"/>
      <c r="AT3" s="17" t="s">
        <v>81</v>
      </c>
    </row>
    <row r="4" spans="2:46" ht="24.95" customHeight="1">
      <c r="B4" s="20"/>
      <c r="D4" s="21" t="s">
        <v>120</v>
      </c>
      <c r="L4" s="20"/>
      <c r="M4" s="89" t="s">
        <v>10</v>
      </c>
      <c r="AT4" s="17" t="s">
        <v>3</v>
      </c>
    </row>
    <row r="5" spans="2:46" ht="6.95" customHeight="1">
      <c r="B5" s="20"/>
      <c r="L5" s="20"/>
    </row>
    <row r="6" spans="2:46" ht="12" customHeight="1">
      <c r="B6" s="20"/>
      <c r="D6" s="26" t="s">
        <v>14</v>
      </c>
      <c r="L6" s="20"/>
    </row>
    <row r="7" spans="2:46" ht="26.25" customHeight="1">
      <c r="B7" s="20"/>
      <c r="E7" s="235" t="str">
        <f>'Rekapitulace stavby'!K6</f>
        <v>NPK a.s., Pardubická nemocnice, Výstavba pavilonu CUP s centralizací akutních provozů - Podzemní chodba</v>
      </c>
      <c r="F7" s="236"/>
      <c r="G7" s="236"/>
      <c r="H7" s="236"/>
      <c r="L7" s="20"/>
    </row>
    <row r="8" spans="2:46" ht="12" customHeight="1">
      <c r="B8" s="20"/>
      <c r="D8" s="26" t="s">
        <v>121</v>
      </c>
      <c r="L8" s="20"/>
    </row>
    <row r="9" spans="2:46" s="1" customFormat="1" ht="16.5" customHeight="1">
      <c r="B9" s="29"/>
      <c r="E9" s="235" t="s">
        <v>122</v>
      </c>
      <c r="F9" s="234"/>
      <c r="G9" s="234"/>
      <c r="H9" s="234"/>
      <c r="L9" s="29"/>
    </row>
    <row r="10" spans="2:46" s="1" customFormat="1" ht="12" customHeight="1">
      <c r="B10" s="29"/>
      <c r="D10" s="26" t="s">
        <v>123</v>
      </c>
      <c r="L10" s="29"/>
    </row>
    <row r="11" spans="2:46" s="1" customFormat="1" ht="16.5" customHeight="1">
      <c r="B11" s="29"/>
      <c r="E11" s="228" t="s">
        <v>743</v>
      </c>
      <c r="F11" s="234"/>
      <c r="G11" s="234"/>
      <c r="H11" s="234"/>
      <c r="L11" s="29"/>
    </row>
    <row r="12" spans="2:46" s="1" customFormat="1">
      <c r="B12" s="29"/>
      <c r="L12" s="29"/>
    </row>
    <row r="13" spans="2:46" s="1" customFormat="1" ht="12" customHeight="1">
      <c r="B13" s="29"/>
      <c r="D13" s="26" t="s">
        <v>16</v>
      </c>
      <c r="F13" s="24" t="s">
        <v>1</v>
      </c>
      <c r="I13" s="26" t="s">
        <v>17</v>
      </c>
      <c r="J13" s="24" t="s">
        <v>1</v>
      </c>
      <c r="L13" s="29"/>
    </row>
    <row r="14" spans="2:46" s="1" customFormat="1" ht="12" customHeight="1">
      <c r="B14" s="29"/>
      <c r="D14" s="26" t="s">
        <v>18</v>
      </c>
      <c r="F14" s="24" t="s">
        <v>19</v>
      </c>
      <c r="I14" s="26" t="s">
        <v>20</v>
      </c>
      <c r="J14" s="49">
        <f>'Rekapitulace stavby'!AN8</f>
        <v>44657</v>
      </c>
      <c r="L14" s="29"/>
    </row>
    <row r="15" spans="2:46" s="1" customFormat="1" ht="10.9" customHeight="1">
      <c r="B15" s="29"/>
      <c r="L15" s="29"/>
    </row>
    <row r="16" spans="2:46" s="1" customFormat="1" ht="12" customHeight="1">
      <c r="B16" s="29"/>
      <c r="D16" s="26" t="s">
        <v>21</v>
      </c>
      <c r="I16" s="26" t="s">
        <v>22</v>
      </c>
      <c r="J16" s="24" t="s">
        <v>1</v>
      </c>
      <c r="L16" s="29"/>
    </row>
    <row r="17" spans="2:12" s="1" customFormat="1" ht="18" customHeight="1">
      <c r="B17" s="29"/>
      <c r="E17" s="24" t="s">
        <v>23</v>
      </c>
      <c r="I17" s="26" t="s">
        <v>24</v>
      </c>
      <c r="J17" s="24" t="s">
        <v>1</v>
      </c>
      <c r="L17" s="29"/>
    </row>
    <row r="18" spans="2:12" s="1" customFormat="1" ht="6.95" customHeight="1">
      <c r="B18" s="29"/>
      <c r="L18" s="29"/>
    </row>
    <row r="19" spans="2:12" s="1" customFormat="1" ht="12" customHeight="1">
      <c r="B19" s="29"/>
      <c r="D19" s="26" t="s">
        <v>25</v>
      </c>
      <c r="I19" s="26" t="s">
        <v>22</v>
      </c>
      <c r="J19" s="24" t="str">
        <f>'Rekapitulace stavby'!AN13</f>
        <v/>
      </c>
      <c r="L19" s="29"/>
    </row>
    <row r="20" spans="2:12" s="1" customFormat="1" ht="18" customHeight="1">
      <c r="B20" s="29"/>
      <c r="E20" s="222" t="str">
        <f>'Rekapitulace stavby'!E14</f>
        <v xml:space="preserve"> </v>
      </c>
      <c r="F20" s="222"/>
      <c r="G20" s="222"/>
      <c r="H20" s="222"/>
      <c r="I20" s="26" t="s">
        <v>24</v>
      </c>
      <c r="J20" s="24" t="str">
        <f>'Rekapitulace stavby'!AN14</f>
        <v/>
      </c>
      <c r="L20" s="29"/>
    </row>
    <row r="21" spans="2:12" s="1" customFormat="1" ht="6.95" customHeight="1">
      <c r="B21" s="29"/>
      <c r="L21" s="29"/>
    </row>
    <row r="22" spans="2:12" s="1" customFormat="1" ht="12" customHeight="1">
      <c r="B22" s="29"/>
      <c r="D22" s="26" t="s">
        <v>27</v>
      </c>
      <c r="I22" s="26" t="s">
        <v>22</v>
      </c>
      <c r="J22" s="24" t="s">
        <v>1</v>
      </c>
      <c r="L22" s="29"/>
    </row>
    <row r="23" spans="2:12" s="1" customFormat="1" ht="18" customHeight="1">
      <c r="B23" s="29"/>
      <c r="E23" s="24" t="s">
        <v>28</v>
      </c>
      <c r="I23" s="26" t="s">
        <v>24</v>
      </c>
      <c r="J23" s="24" t="s">
        <v>1</v>
      </c>
      <c r="L23" s="29"/>
    </row>
    <row r="24" spans="2:12" s="1" customFormat="1" ht="6.95" customHeight="1">
      <c r="B24" s="29"/>
      <c r="L24" s="29"/>
    </row>
    <row r="25" spans="2:12" s="1" customFormat="1" ht="12" customHeight="1">
      <c r="B25" s="29"/>
      <c r="D25" s="26" t="s">
        <v>30</v>
      </c>
      <c r="I25" s="26" t="s">
        <v>22</v>
      </c>
      <c r="J25" s="24" t="s">
        <v>1</v>
      </c>
      <c r="L25" s="29"/>
    </row>
    <row r="26" spans="2:12" s="1" customFormat="1" ht="18" customHeight="1">
      <c r="B26" s="29"/>
      <c r="E26" s="24" t="s">
        <v>744</v>
      </c>
      <c r="I26" s="26" t="s">
        <v>24</v>
      </c>
      <c r="J26" s="24" t="s">
        <v>1</v>
      </c>
      <c r="L26" s="29"/>
    </row>
    <row r="27" spans="2:12" s="1" customFormat="1" ht="6.95" customHeight="1">
      <c r="B27" s="29"/>
      <c r="L27" s="29"/>
    </row>
    <row r="28" spans="2:12" s="1" customFormat="1" ht="12" customHeight="1">
      <c r="B28" s="29"/>
      <c r="D28" s="26" t="s">
        <v>31</v>
      </c>
      <c r="L28" s="29"/>
    </row>
    <row r="29" spans="2:12" s="7" customFormat="1" ht="16.5" customHeight="1">
      <c r="B29" s="90"/>
      <c r="E29" s="224" t="s">
        <v>1</v>
      </c>
      <c r="F29" s="224"/>
      <c r="G29" s="224"/>
      <c r="H29" s="224"/>
      <c r="L29" s="90"/>
    </row>
    <row r="30" spans="2:12" s="1" customFormat="1" ht="6.95" customHeight="1">
      <c r="B30" s="29"/>
      <c r="L30" s="29"/>
    </row>
    <row r="31" spans="2:12" s="1" customFormat="1" ht="6.95" customHeight="1">
      <c r="B31" s="29"/>
      <c r="D31" s="50"/>
      <c r="E31" s="50"/>
      <c r="F31" s="50"/>
      <c r="G31" s="50"/>
      <c r="H31" s="50"/>
      <c r="I31" s="50"/>
      <c r="J31" s="50"/>
      <c r="K31" s="50"/>
      <c r="L31" s="29"/>
    </row>
    <row r="32" spans="2:12" s="1" customFormat="1" ht="25.35" customHeight="1">
      <c r="B32" s="29"/>
      <c r="D32" s="91" t="s">
        <v>32</v>
      </c>
      <c r="J32" s="62">
        <f>ROUND(J126, 2)</f>
        <v>0</v>
      </c>
      <c r="L32" s="29"/>
    </row>
    <row r="33" spans="2:12" s="1" customFormat="1" ht="6.95" customHeight="1">
      <c r="B33" s="29"/>
      <c r="D33" s="50"/>
      <c r="E33" s="50"/>
      <c r="F33" s="50"/>
      <c r="G33" s="50"/>
      <c r="H33" s="50"/>
      <c r="I33" s="50"/>
      <c r="J33" s="50"/>
      <c r="K33" s="50"/>
      <c r="L33" s="29"/>
    </row>
    <row r="34" spans="2:12" s="1" customFormat="1" ht="14.45" customHeight="1">
      <c r="B34" s="29"/>
      <c r="F34" s="32" t="s">
        <v>34</v>
      </c>
      <c r="I34" s="32" t="s">
        <v>33</v>
      </c>
      <c r="J34" s="32" t="s">
        <v>35</v>
      </c>
      <c r="L34" s="29"/>
    </row>
    <row r="35" spans="2:12" s="1" customFormat="1" ht="14.45" customHeight="1">
      <c r="B35" s="29"/>
      <c r="D35" s="92" t="s">
        <v>36</v>
      </c>
      <c r="E35" s="26" t="s">
        <v>37</v>
      </c>
      <c r="F35" s="82">
        <f>ROUND((SUM(BE126:BE187)),  2)</f>
        <v>0</v>
      </c>
      <c r="I35" s="93">
        <v>0.21</v>
      </c>
      <c r="J35" s="82">
        <f>ROUND(((SUM(BE126:BE187))*I35),  2)</f>
        <v>0</v>
      </c>
      <c r="L35" s="29"/>
    </row>
    <row r="36" spans="2:12" s="1" customFormat="1" ht="14.45" customHeight="1">
      <c r="B36" s="29"/>
      <c r="E36" s="26" t="s">
        <v>38</v>
      </c>
      <c r="F36" s="82">
        <f>ROUND((SUM(BF126:BF187)),  2)</f>
        <v>0</v>
      </c>
      <c r="I36" s="93">
        <v>0.15</v>
      </c>
      <c r="J36" s="82">
        <f>ROUND(((SUM(BF126:BF187))*I36),  2)</f>
        <v>0</v>
      </c>
      <c r="L36" s="29"/>
    </row>
    <row r="37" spans="2:12" s="1" customFormat="1" ht="14.45" hidden="1" customHeight="1">
      <c r="B37" s="29"/>
      <c r="E37" s="26" t="s">
        <v>39</v>
      </c>
      <c r="F37" s="82">
        <f>ROUND((SUM(BG126:BG187)),  2)</f>
        <v>0</v>
      </c>
      <c r="I37" s="93">
        <v>0.21</v>
      </c>
      <c r="J37" s="82">
        <f>0</f>
        <v>0</v>
      </c>
      <c r="L37" s="29"/>
    </row>
    <row r="38" spans="2:12" s="1" customFormat="1" ht="14.45" hidden="1" customHeight="1">
      <c r="B38" s="29"/>
      <c r="E38" s="26" t="s">
        <v>40</v>
      </c>
      <c r="F38" s="82">
        <f>ROUND((SUM(BH126:BH187)),  2)</f>
        <v>0</v>
      </c>
      <c r="I38" s="93">
        <v>0.15</v>
      </c>
      <c r="J38" s="82">
        <f>0</f>
        <v>0</v>
      </c>
      <c r="L38" s="29"/>
    </row>
    <row r="39" spans="2:12" s="1" customFormat="1" ht="14.45" hidden="1" customHeight="1">
      <c r="B39" s="29"/>
      <c r="E39" s="26" t="s">
        <v>41</v>
      </c>
      <c r="F39" s="82">
        <f>ROUND((SUM(BI126:BI187)),  2)</f>
        <v>0</v>
      </c>
      <c r="I39" s="93">
        <v>0</v>
      </c>
      <c r="J39" s="82">
        <f>0</f>
        <v>0</v>
      </c>
      <c r="L39" s="29"/>
    </row>
    <row r="40" spans="2:12" s="1" customFormat="1" ht="6.95" customHeight="1">
      <c r="B40" s="29"/>
      <c r="L40" s="29"/>
    </row>
    <row r="41" spans="2:12" s="1" customFormat="1" ht="25.35" customHeight="1">
      <c r="B41" s="29"/>
      <c r="C41" s="94"/>
      <c r="D41" s="95" t="s">
        <v>42</v>
      </c>
      <c r="E41" s="53"/>
      <c r="F41" s="53"/>
      <c r="G41" s="96" t="s">
        <v>43</v>
      </c>
      <c r="H41" s="97" t="s">
        <v>44</v>
      </c>
      <c r="I41" s="53"/>
      <c r="J41" s="98">
        <f>SUM(J32:J39)</f>
        <v>0</v>
      </c>
      <c r="K41" s="99"/>
      <c r="L41" s="29"/>
    </row>
    <row r="42" spans="2:12" s="1" customFormat="1" ht="14.45" customHeight="1">
      <c r="B42" s="29"/>
      <c r="L42" s="29"/>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29"/>
      <c r="D50" s="38" t="s">
        <v>45</v>
      </c>
      <c r="E50" s="39"/>
      <c r="F50" s="39"/>
      <c r="G50" s="38" t="s">
        <v>46</v>
      </c>
      <c r="H50" s="39"/>
      <c r="I50" s="39"/>
      <c r="J50" s="39"/>
      <c r="K50" s="39"/>
      <c r="L50" s="29"/>
    </row>
    <row r="51" spans="2:12">
      <c r="B51" s="20"/>
      <c r="L51" s="20"/>
    </row>
    <row r="52" spans="2:12">
      <c r="B52" s="20"/>
      <c r="L52" s="20"/>
    </row>
    <row r="53" spans="2:12">
      <c r="B53" s="20"/>
      <c r="L53" s="20"/>
    </row>
    <row r="54" spans="2:12">
      <c r="B54" s="20"/>
      <c r="L54" s="20"/>
    </row>
    <row r="55" spans="2:12">
      <c r="B55" s="20"/>
      <c r="L55" s="20"/>
    </row>
    <row r="56" spans="2:12">
      <c r="B56" s="20"/>
      <c r="L56" s="20"/>
    </row>
    <row r="57" spans="2:12">
      <c r="B57" s="20"/>
      <c r="L57" s="20"/>
    </row>
    <row r="58" spans="2:12">
      <c r="B58" s="20"/>
      <c r="L58" s="20"/>
    </row>
    <row r="59" spans="2:12">
      <c r="B59" s="20"/>
      <c r="L59" s="20"/>
    </row>
    <row r="60" spans="2:12">
      <c r="B60" s="20"/>
      <c r="L60" s="20"/>
    </row>
    <row r="61" spans="2:12" s="1" customFormat="1" ht="12.75">
      <c r="B61" s="29"/>
      <c r="D61" s="40" t="s">
        <v>47</v>
      </c>
      <c r="E61" s="31"/>
      <c r="F61" s="100" t="s">
        <v>48</v>
      </c>
      <c r="G61" s="40" t="s">
        <v>47</v>
      </c>
      <c r="H61" s="31"/>
      <c r="I61" s="31"/>
      <c r="J61" s="101" t="s">
        <v>48</v>
      </c>
      <c r="K61" s="31"/>
      <c r="L61" s="29"/>
    </row>
    <row r="62" spans="2:12">
      <c r="B62" s="20"/>
      <c r="L62" s="20"/>
    </row>
    <row r="63" spans="2:12">
      <c r="B63" s="20"/>
      <c r="L63" s="20"/>
    </row>
    <row r="64" spans="2:12">
      <c r="B64" s="20"/>
      <c r="L64" s="20"/>
    </row>
    <row r="65" spans="2:12" s="1" customFormat="1" ht="12.75">
      <c r="B65" s="29"/>
      <c r="D65" s="38" t="s">
        <v>49</v>
      </c>
      <c r="E65" s="39"/>
      <c r="F65" s="39"/>
      <c r="G65" s="38" t="s">
        <v>50</v>
      </c>
      <c r="H65" s="39"/>
      <c r="I65" s="39"/>
      <c r="J65" s="39"/>
      <c r="K65" s="39"/>
      <c r="L65" s="29"/>
    </row>
    <row r="66" spans="2:12">
      <c r="B66" s="20"/>
      <c r="L66" s="20"/>
    </row>
    <row r="67" spans="2:12">
      <c r="B67" s="20"/>
      <c r="L67" s="20"/>
    </row>
    <row r="68" spans="2:12">
      <c r="B68" s="20"/>
      <c r="L68" s="20"/>
    </row>
    <row r="69" spans="2:12">
      <c r="B69" s="20"/>
      <c r="L69" s="20"/>
    </row>
    <row r="70" spans="2:12">
      <c r="B70" s="20"/>
      <c r="L70" s="20"/>
    </row>
    <row r="71" spans="2:12">
      <c r="B71" s="20"/>
      <c r="L71" s="20"/>
    </row>
    <row r="72" spans="2:12">
      <c r="B72" s="20"/>
      <c r="L72" s="20"/>
    </row>
    <row r="73" spans="2:12">
      <c r="B73" s="20"/>
      <c r="L73" s="20"/>
    </row>
    <row r="74" spans="2:12">
      <c r="B74" s="20"/>
      <c r="L74" s="20"/>
    </row>
    <row r="75" spans="2:12">
      <c r="B75" s="20"/>
      <c r="L75" s="20"/>
    </row>
    <row r="76" spans="2:12" s="1" customFormat="1" ht="12.75">
      <c r="B76" s="29"/>
      <c r="D76" s="40" t="s">
        <v>47</v>
      </c>
      <c r="E76" s="31"/>
      <c r="F76" s="100" t="s">
        <v>48</v>
      </c>
      <c r="G76" s="40" t="s">
        <v>47</v>
      </c>
      <c r="H76" s="31"/>
      <c r="I76" s="31"/>
      <c r="J76" s="101" t="s">
        <v>48</v>
      </c>
      <c r="K76" s="31"/>
      <c r="L76" s="29"/>
    </row>
    <row r="77" spans="2:12" s="1" customFormat="1" ht="14.45" customHeight="1">
      <c r="B77" s="41"/>
      <c r="C77" s="42"/>
      <c r="D77" s="42"/>
      <c r="E77" s="42"/>
      <c r="F77" s="42"/>
      <c r="G77" s="42"/>
      <c r="H77" s="42"/>
      <c r="I77" s="42"/>
      <c r="J77" s="42"/>
      <c r="K77" s="42"/>
      <c r="L77" s="29"/>
    </row>
    <row r="81" spans="2:12" s="1" customFormat="1" ht="6.95" customHeight="1">
      <c r="B81" s="43"/>
      <c r="C81" s="44"/>
      <c r="D81" s="44"/>
      <c r="E81" s="44"/>
      <c r="F81" s="44"/>
      <c r="G81" s="44"/>
      <c r="H81" s="44"/>
      <c r="I81" s="44"/>
      <c r="J81" s="44"/>
      <c r="K81" s="44"/>
      <c r="L81" s="29"/>
    </row>
    <row r="82" spans="2:12" s="1" customFormat="1" ht="24.95" customHeight="1">
      <c r="B82" s="29"/>
      <c r="C82" s="21" t="s">
        <v>126</v>
      </c>
      <c r="L82" s="29"/>
    </row>
    <row r="83" spans="2:12" s="1" customFormat="1" ht="6.95" customHeight="1">
      <c r="B83" s="29"/>
      <c r="L83" s="29"/>
    </row>
    <row r="84" spans="2:12" s="1" customFormat="1" ht="12" customHeight="1">
      <c r="B84" s="29"/>
      <c r="C84" s="26" t="s">
        <v>14</v>
      </c>
      <c r="L84" s="29"/>
    </row>
    <row r="85" spans="2:12" s="1" customFormat="1" ht="26.25" customHeight="1">
      <c r="B85" s="29"/>
      <c r="E85" s="235" t="str">
        <f>E7</f>
        <v>NPK a.s., Pardubická nemocnice, Výstavba pavilonu CUP s centralizací akutních provozů - Podzemní chodba</v>
      </c>
      <c r="F85" s="236"/>
      <c r="G85" s="236"/>
      <c r="H85" s="236"/>
      <c r="L85" s="29"/>
    </row>
    <row r="86" spans="2:12" ht="12" customHeight="1">
      <c r="B86" s="20"/>
      <c r="C86" s="26" t="s">
        <v>121</v>
      </c>
      <c r="L86" s="20"/>
    </row>
    <row r="87" spans="2:12" s="1" customFormat="1" ht="16.5" customHeight="1">
      <c r="B87" s="29"/>
      <c r="E87" s="235" t="s">
        <v>122</v>
      </c>
      <c r="F87" s="234"/>
      <c r="G87" s="234"/>
      <c r="H87" s="234"/>
      <c r="L87" s="29"/>
    </row>
    <row r="88" spans="2:12" s="1" customFormat="1" ht="12" customHeight="1">
      <c r="B88" s="29"/>
      <c r="C88" s="26" t="s">
        <v>123</v>
      </c>
      <c r="L88" s="29"/>
    </row>
    <row r="89" spans="2:12" s="1" customFormat="1" ht="16.5" customHeight="1">
      <c r="B89" s="29"/>
      <c r="E89" s="228" t="str">
        <f>E11</f>
        <v xml:space="preserve">D1_06_4a - Vytápění </v>
      </c>
      <c r="F89" s="234"/>
      <c r="G89" s="234"/>
      <c r="H89" s="234"/>
      <c r="L89" s="29"/>
    </row>
    <row r="90" spans="2:12" s="1" customFormat="1" ht="6.95" customHeight="1">
      <c r="B90" s="29"/>
      <c r="L90" s="29"/>
    </row>
    <row r="91" spans="2:12" s="1" customFormat="1" ht="12" customHeight="1">
      <c r="B91" s="29"/>
      <c r="C91" s="26" t="s">
        <v>18</v>
      </c>
      <c r="F91" s="24" t="str">
        <f>F14</f>
        <v>Pardubice</v>
      </c>
      <c r="I91" s="26" t="s">
        <v>20</v>
      </c>
      <c r="J91" s="49">
        <f>IF(J14="","",J14)</f>
        <v>44657</v>
      </c>
      <c r="L91" s="29"/>
    </row>
    <row r="92" spans="2:12" s="1" customFormat="1" ht="6.95" customHeight="1">
      <c r="B92" s="29"/>
      <c r="L92" s="29"/>
    </row>
    <row r="93" spans="2:12" s="1" customFormat="1" ht="25.7" customHeight="1">
      <c r="B93" s="29"/>
      <c r="C93" s="26" t="s">
        <v>21</v>
      </c>
      <c r="F93" s="24" t="str">
        <f>E17</f>
        <v>Pardubický kraj</v>
      </c>
      <c r="I93" s="26" t="s">
        <v>27</v>
      </c>
      <c r="J93" s="27" t="str">
        <f>E23</f>
        <v>Penta Projekt s.r.o., Mrštíkova 12, Jihlava</v>
      </c>
      <c r="L93" s="29"/>
    </row>
    <row r="94" spans="2:12" s="1" customFormat="1" ht="15.2" customHeight="1">
      <c r="B94" s="29"/>
      <c r="C94" s="26" t="s">
        <v>25</v>
      </c>
      <c r="F94" s="24" t="str">
        <f>IF(E20="","",E20)</f>
        <v xml:space="preserve"> </v>
      </c>
      <c r="I94" s="26" t="s">
        <v>30</v>
      </c>
      <c r="J94" s="27" t="str">
        <f>E26</f>
        <v>Ing. Tůma</v>
      </c>
      <c r="L94" s="29"/>
    </row>
    <row r="95" spans="2:12" s="1" customFormat="1" ht="10.35" customHeight="1">
      <c r="B95" s="29"/>
      <c r="L95" s="29"/>
    </row>
    <row r="96" spans="2:12" s="1" customFormat="1" ht="29.25" customHeight="1">
      <c r="B96" s="29"/>
      <c r="C96" s="102" t="s">
        <v>127</v>
      </c>
      <c r="D96" s="94"/>
      <c r="E96" s="94"/>
      <c r="F96" s="94"/>
      <c r="G96" s="94"/>
      <c r="H96" s="94"/>
      <c r="I96" s="94"/>
      <c r="J96" s="103" t="s">
        <v>128</v>
      </c>
      <c r="K96" s="94"/>
      <c r="L96" s="29"/>
    </row>
    <row r="97" spans="2:47" s="1" customFormat="1" ht="10.35" customHeight="1">
      <c r="B97" s="29"/>
      <c r="L97" s="29"/>
    </row>
    <row r="98" spans="2:47" s="1" customFormat="1" ht="22.9" customHeight="1">
      <c r="B98" s="29"/>
      <c r="C98" s="104" t="s">
        <v>129</v>
      </c>
      <c r="J98" s="62">
        <f>J126</f>
        <v>0</v>
      </c>
      <c r="L98" s="29"/>
      <c r="AU98" s="17" t="s">
        <v>130</v>
      </c>
    </row>
    <row r="99" spans="2:47" s="8" customFormat="1" ht="24.95" customHeight="1">
      <c r="B99" s="105"/>
      <c r="D99" s="106" t="s">
        <v>140</v>
      </c>
      <c r="E99" s="107"/>
      <c r="F99" s="107"/>
      <c r="G99" s="107"/>
      <c r="H99" s="107"/>
      <c r="I99" s="107"/>
      <c r="J99" s="108">
        <f>J127</f>
        <v>0</v>
      </c>
      <c r="L99" s="105"/>
    </row>
    <row r="100" spans="2:47" s="9" customFormat="1" ht="19.899999999999999" customHeight="1">
      <c r="B100" s="109"/>
      <c r="D100" s="110" t="s">
        <v>745</v>
      </c>
      <c r="E100" s="111"/>
      <c r="F100" s="111"/>
      <c r="G100" s="111"/>
      <c r="H100" s="111"/>
      <c r="I100" s="111"/>
      <c r="J100" s="112">
        <f>J128</f>
        <v>0</v>
      </c>
      <c r="L100" s="109"/>
    </row>
    <row r="101" spans="2:47" s="9" customFormat="1" ht="19.899999999999999" customHeight="1">
      <c r="B101" s="109"/>
      <c r="D101" s="110" t="s">
        <v>144</v>
      </c>
      <c r="E101" s="111"/>
      <c r="F101" s="111"/>
      <c r="G101" s="111"/>
      <c r="H101" s="111"/>
      <c r="I101" s="111"/>
      <c r="J101" s="112">
        <f>J153</f>
        <v>0</v>
      </c>
      <c r="L101" s="109"/>
    </row>
    <row r="102" spans="2:47" s="9" customFormat="1" ht="19.899999999999999" customHeight="1">
      <c r="B102" s="109"/>
      <c r="D102" s="110" t="s">
        <v>142</v>
      </c>
      <c r="E102" s="111"/>
      <c r="F102" s="111"/>
      <c r="G102" s="111"/>
      <c r="H102" s="111"/>
      <c r="I102" s="111"/>
      <c r="J102" s="112">
        <f>J157</f>
        <v>0</v>
      </c>
      <c r="L102" s="109"/>
    </row>
    <row r="103" spans="2:47" s="9" customFormat="1" ht="19.899999999999999" customHeight="1">
      <c r="B103" s="109"/>
      <c r="D103" s="110" t="s">
        <v>746</v>
      </c>
      <c r="E103" s="111"/>
      <c r="F103" s="111"/>
      <c r="G103" s="111"/>
      <c r="H103" s="111"/>
      <c r="I103" s="111"/>
      <c r="J103" s="112">
        <f>J171</f>
        <v>0</v>
      </c>
      <c r="L103" s="109"/>
    </row>
    <row r="104" spans="2:47" s="9" customFormat="1" ht="19.899999999999999" customHeight="1">
      <c r="B104" s="109"/>
      <c r="D104" s="110" t="s">
        <v>747</v>
      </c>
      <c r="E104" s="111"/>
      <c r="F104" s="111"/>
      <c r="G104" s="111"/>
      <c r="H104" s="111"/>
      <c r="I104" s="111"/>
      <c r="J104" s="112">
        <f>J178</f>
        <v>0</v>
      </c>
      <c r="L104" s="109"/>
    </row>
    <row r="105" spans="2:47" s="1" customFormat="1" ht="21.75" customHeight="1">
      <c r="B105" s="29"/>
      <c r="L105" s="29"/>
    </row>
    <row r="106" spans="2:47" s="1" customFormat="1" ht="6.95" customHeight="1">
      <c r="B106" s="41"/>
      <c r="C106" s="42"/>
      <c r="D106" s="42"/>
      <c r="E106" s="42"/>
      <c r="F106" s="42"/>
      <c r="G106" s="42"/>
      <c r="H106" s="42"/>
      <c r="I106" s="42"/>
      <c r="J106" s="42"/>
      <c r="K106" s="42"/>
      <c r="L106" s="29"/>
    </row>
    <row r="110" spans="2:47" s="1" customFormat="1" ht="6.95" customHeight="1">
      <c r="B110" s="43"/>
      <c r="C110" s="44"/>
      <c r="D110" s="44"/>
      <c r="E110" s="44"/>
      <c r="F110" s="44"/>
      <c r="G110" s="44"/>
      <c r="H110" s="44"/>
      <c r="I110" s="44"/>
      <c r="J110" s="44"/>
      <c r="K110" s="44"/>
      <c r="L110" s="29"/>
    </row>
    <row r="111" spans="2:47" s="1" customFormat="1" ht="24.95" customHeight="1">
      <c r="B111" s="29"/>
      <c r="C111" s="21" t="s">
        <v>145</v>
      </c>
      <c r="L111" s="29"/>
    </row>
    <row r="112" spans="2:47" s="1" customFormat="1" ht="6.95" customHeight="1">
      <c r="B112" s="29"/>
      <c r="L112" s="29"/>
    </row>
    <row r="113" spans="2:63" s="1" customFormat="1" ht="12" customHeight="1">
      <c r="B113" s="29"/>
      <c r="C113" s="26" t="s">
        <v>14</v>
      </c>
      <c r="L113" s="29"/>
    </row>
    <row r="114" spans="2:63" s="1" customFormat="1" ht="26.25" customHeight="1">
      <c r="B114" s="29"/>
      <c r="E114" s="235" t="str">
        <f>E7</f>
        <v>NPK a.s., Pardubická nemocnice, Výstavba pavilonu CUP s centralizací akutních provozů - Podzemní chodba</v>
      </c>
      <c r="F114" s="236"/>
      <c r="G114" s="236"/>
      <c r="H114" s="236"/>
      <c r="L114" s="29"/>
    </row>
    <row r="115" spans="2:63" ht="12" customHeight="1">
      <c r="B115" s="20"/>
      <c r="C115" s="26" t="s">
        <v>121</v>
      </c>
      <c r="L115" s="20"/>
    </row>
    <row r="116" spans="2:63" s="1" customFormat="1" ht="16.5" customHeight="1">
      <c r="B116" s="29"/>
      <c r="E116" s="235" t="s">
        <v>122</v>
      </c>
      <c r="F116" s="234"/>
      <c r="G116" s="234"/>
      <c r="H116" s="234"/>
      <c r="L116" s="29"/>
    </row>
    <row r="117" spans="2:63" s="1" customFormat="1" ht="12" customHeight="1">
      <c r="B117" s="29"/>
      <c r="C117" s="26" t="s">
        <v>123</v>
      </c>
      <c r="L117" s="29"/>
    </row>
    <row r="118" spans="2:63" s="1" customFormat="1" ht="16.5" customHeight="1">
      <c r="B118" s="29"/>
      <c r="E118" s="228" t="str">
        <f>E11</f>
        <v xml:space="preserve">D1_06_4a - Vytápění </v>
      </c>
      <c r="F118" s="234"/>
      <c r="G118" s="234"/>
      <c r="H118" s="234"/>
      <c r="L118" s="29"/>
    </row>
    <row r="119" spans="2:63" s="1" customFormat="1" ht="6.95" customHeight="1">
      <c r="B119" s="29"/>
      <c r="L119" s="29"/>
    </row>
    <row r="120" spans="2:63" s="1" customFormat="1" ht="12" customHeight="1">
      <c r="B120" s="29"/>
      <c r="C120" s="26" t="s">
        <v>18</v>
      </c>
      <c r="F120" s="24" t="str">
        <f>F14</f>
        <v>Pardubice</v>
      </c>
      <c r="I120" s="26" t="s">
        <v>20</v>
      </c>
      <c r="J120" s="49">
        <f>IF(J14="","",J14)</f>
        <v>44657</v>
      </c>
      <c r="L120" s="29"/>
    </row>
    <row r="121" spans="2:63" s="1" customFormat="1" ht="6.95" customHeight="1">
      <c r="B121" s="29"/>
      <c r="L121" s="29"/>
    </row>
    <row r="122" spans="2:63" s="1" customFormat="1" ht="25.7" customHeight="1">
      <c r="B122" s="29"/>
      <c r="C122" s="26" t="s">
        <v>21</v>
      </c>
      <c r="F122" s="24" t="str">
        <f>E17</f>
        <v>Pardubický kraj</v>
      </c>
      <c r="I122" s="26" t="s">
        <v>27</v>
      </c>
      <c r="J122" s="27" t="str">
        <f>E23</f>
        <v>Penta Projekt s.r.o., Mrštíkova 12, Jihlava</v>
      </c>
      <c r="L122" s="29"/>
    </row>
    <row r="123" spans="2:63" s="1" customFormat="1" ht="15.2" customHeight="1">
      <c r="B123" s="29"/>
      <c r="C123" s="26" t="s">
        <v>25</v>
      </c>
      <c r="F123" s="24" t="str">
        <f>IF(E20="","",E20)</f>
        <v xml:space="preserve"> </v>
      </c>
      <c r="I123" s="26" t="s">
        <v>30</v>
      </c>
      <c r="J123" s="27" t="str">
        <f>E26</f>
        <v>Ing. Tůma</v>
      </c>
      <c r="L123" s="29"/>
    </row>
    <row r="124" spans="2:63" s="1" customFormat="1" ht="10.35" customHeight="1">
      <c r="B124" s="29"/>
      <c r="L124" s="29"/>
    </row>
    <row r="125" spans="2:63" s="10" customFormat="1" ht="29.25" customHeight="1">
      <c r="B125" s="113"/>
      <c r="C125" s="114" t="s">
        <v>146</v>
      </c>
      <c r="D125" s="115" t="s">
        <v>57</v>
      </c>
      <c r="E125" s="115" t="s">
        <v>53</v>
      </c>
      <c r="F125" s="115" t="s">
        <v>54</v>
      </c>
      <c r="G125" s="115" t="s">
        <v>147</v>
      </c>
      <c r="H125" s="115" t="s">
        <v>148</v>
      </c>
      <c r="I125" s="115" t="s">
        <v>149</v>
      </c>
      <c r="J125" s="115" t="s">
        <v>128</v>
      </c>
      <c r="K125" s="116" t="s">
        <v>150</v>
      </c>
      <c r="L125" s="113"/>
      <c r="M125" s="55" t="s">
        <v>1</v>
      </c>
      <c r="N125" s="56" t="s">
        <v>36</v>
      </c>
      <c r="O125" s="56" t="s">
        <v>151</v>
      </c>
      <c r="P125" s="56" t="s">
        <v>152</v>
      </c>
      <c r="Q125" s="56" t="s">
        <v>153</v>
      </c>
      <c r="R125" s="56" t="s">
        <v>154</v>
      </c>
      <c r="S125" s="56" t="s">
        <v>155</v>
      </c>
      <c r="T125" s="57" t="s">
        <v>156</v>
      </c>
    </row>
    <row r="126" spans="2:63" s="1" customFormat="1" ht="22.9" customHeight="1">
      <c r="B126" s="29"/>
      <c r="C126" s="60" t="s">
        <v>157</v>
      </c>
      <c r="J126" s="117">
        <f>BK126</f>
        <v>0</v>
      </c>
      <c r="L126" s="29"/>
      <c r="M126" s="58"/>
      <c r="N126" s="50"/>
      <c r="O126" s="50"/>
      <c r="P126" s="118">
        <f>P127</f>
        <v>186.25510600000001</v>
      </c>
      <c r="Q126" s="50"/>
      <c r="R126" s="118">
        <f>R127</f>
        <v>4.0201799999999999</v>
      </c>
      <c r="S126" s="50"/>
      <c r="T126" s="119">
        <f>T127</f>
        <v>3.3972099999999998</v>
      </c>
      <c r="AT126" s="17" t="s">
        <v>71</v>
      </c>
      <c r="AU126" s="17" t="s">
        <v>130</v>
      </c>
      <c r="BK126" s="120">
        <f>BK127</f>
        <v>0</v>
      </c>
    </row>
    <row r="127" spans="2:63" s="11" customFormat="1" ht="25.9" customHeight="1">
      <c r="B127" s="121"/>
      <c r="D127" s="122" t="s">
        <v>71</v>
      </c>
      <c r="E127" s="123" t="s">
        <v>561</v>
      </c>
      <c r="F127" s="123" t="s">
        <v>562</v>
      </c>
      <c r="J127" s="124">
        <f>BK127</f>
        <v>0</v>
      </c>
      <c r="L127" s="121"/>
      <c r="M127" s="125"/>
      <c r="P127" s="126">
        <f>P128+P153+P157+P171+P178</f>
        <v>186.25510600000001</v>
      </c>
      <c r="R127" s="126">
        <f>R128+R153+R157+R171+R178</f>
        <v>4.0201799999999999</v>
      </c>
      <c r="T127" s="127">
        <f>T128+T153+T157+T171+T178</f>
        <v>3.3972099999999998</v>
      </c>
      <c r="AR127" s="122" t="s">
        <v>81</v>
      </c>
      <c r="AT127" s="128" t="s">
        <v>71</v>
      </c>
      <c r="AU127" s="128" t="s">
        <v>72</v>
      </c>
      <c r="AY127" s="122" t="s">
        <v>160</v>
      </c>
      <c r="BK127" s="129">
        <f>BK128+BK153+BK157+BK171+BK178</f>
        <v>0</v>
      </c>
    </row>
    <row r="128" spans="2:63" s="11" customFormat="1" ht="22.9" customHeight="1">
      <c r="B128" s="121"/>
      <c r="D128" s="122" t="s">
        <v>71</v>
      </c>
      <c r="E128" s="130" t="s">
        <v>748</v>
      </c>
      <c r="F128" s="130" t="s">
        <v>749</v>
      </c>
      <c r="J128" s="131">
        <f>BK128</f>
        <v>0</v>
      </c>
      <c r="L128" s="121"/>
      <c r="M128" s="125"/>
      <c r="P128" s="126">
        <f>SUM(P129:P152)</f>
        <v>153.78590599999998</v>
      </c>
      <c r="R128" s="126">
        <f>SUM(R129:R152)</f>
        <v>3.6019400000000004</v>
      </c>
      <c r="T128" s="127">
        <f>SUM(T129:T152)</f>
        <v>2.85548</v>
      </c>
      <c r="AR128" s="122" t="s">
        <v>81</v>
      </c>
      <c r="AT128" s="128" t="s">
        <v>71</v>
      </c>
      <c r="AU128" s="128" t="s">
        <v>79</v>
      </c>
      <c r="AY128" s="122" t="s">
        <v>160</v>
      </c>
      <c r="BK128" s="129">
        <f>SUM(BK129:BK152)</f>
        <v>0</v>
      </c>
    </row>
    <row r="129" spans="2:65" s="1" customFormat="1" ht="16.5" customHeight="1">
      <c r="B129" s="132"/>
      <c r="C129" s="133" t="s">
        <v>79</v>
      </c>
      <c r="D129" s="133" t="s">
        <v>162</v>
      </c>
      <c r="E129" s="134" t="s">
        <v>750</v>
      </c>
      <c r="F129" s="135" t="s">
        <v>751</v>
      </c>
      <c r="G129" s="136" t="s">
        <v>382</v>
      </c>
      <c r="H129" s="137">
        <v>71</v>
      </c>
      <c r="I129" s="138">
        <v>0</v>
      </c>
      <c r="J129" s="138">
        <f>ROUND(I129*H129,2)</f>
        <v>0</v>
      </c>
      <c r="K129" s="135" t="s">
        <v>166</v>
      </c>
      <c r="L129" s="29"/>
      <c r="M129" s="139" t="s">
        <v>1</v>
      </c>
      <c r="N129" s="140" t="s">
        <v>37</v>
      </c>
      <c r="O129" s="141">
        <v>0.26600000000000001</v>
      </c>
      <c r="P129" s="141">
        <f>O129*H129</f>
        <v>18.886000000000003</v>
      </c>
      <c r="Q129" s="141">
        <v>1.4999999999999999E-4</v>
      </c>
      <c r="R129" s="141">
        <f>Q129*H129</f>
        <v>1.065E-2</v>
      </c>
      <c r="S129" s="141">
        <v>3.9559999999999998E-2</v>
      </c>
      <c r="T129" s="142">
        <f>S129*H129</f>
        <v>2.8087599999999999</v>
      </c>
      <c r="AR129" s="143" t="s">
        <v>269</v>
      </c>
      <c r="AT129" s="143" t="s">
        <v>162</v>
      </c>
      <c r="AU129" s="143" t="s">
        <v>81</v>
      </c>
      <c r="AY129" s="17" t="s">
        <v>160</v>
      </c>
      <c r="BE129" s="144">
        <f>IF(N129="základní",J129,0)</f>
        <v>0</v>
      </c>
      <c r="BF129" s="144">
        <f>IF(N129="snížená",J129,0)</f>
        <v>0</v>
      </c>
      <c r="BG129" s="144">
        <f>IF(N129="zákl. přenesená",J129,0)</f>
        <v>0</v>
      </c>
      <c r="BH129" s="144">
        <f>IF(N129="sníž. přenesená",J129,0)</f>
        <v>0</v>
      </c>
      <c r="BI129" s="144">
        <f>IF(N129="nulová",J129,0)</f>
        <v>0</v>
      </c>
      <c r="BJ129" s="17" t="s">
        <v>79</v>
      </c>
      <c r="BK129" s="144">
        <f>ROUND(I129*H129,2)</f>
        <v>0</v>
      </c>
      <c r="BL129" s="17" t="s">
        <v>269</v>
      </c>
      <c r="BM129" s="143" t="s">
        <v>752</v>
      </c>
    </row>
    <row r="130" spans="2:65" s="1" customFormat="1">
      <c r="B130" s="29"/>
      <c r="D130" s="145" t="s">
        <v>169</v>
      </c>
      <c r="F130" s="146" t="s">
        <v>753</v>
      </c>
      <c r="L130" s="29"/>
      <c r="M130" s="147"/>
      <c r="T130" s="52"/>
      <c r="AT130" s="17" t="s">
        <v>169</v>
      </c>
      <c r="AU130" s="17" t="s">
        <v>81</v>
      </c>
    </row>
    <row r="131" spans="2:65" s="12" customFormat="1">
      <c r="B131" s="148"/>
      <c r="D131" s="149" t="s">
        <v>171</v>
      </c>
      <c r="E131" s="150" t="s">
        <v>1</v>
      </c>
      <c r="F131" s="151" t="s">
        <v>754</v>
      </c>
      <c r="H131" s="150" t="s">
        <v>1</v>
      </c>
      <c r="L131" s="148"/>
      <c r="M131" s="152"/>
      <c r="T131" s="153"/>
      <c r="AT131" s="150" t="s">
        <v>171</v>
      </c>
      <c r="AU131" s="150" t="s">
        <v>81</v>
      </c>
      <c r="AV131" s="12" t="s">
        <v>79</v>
      </c>
      <c r="AW131" s="12" t="s">
        <v>29</v>
      </c>
      <c r="AX131" s="12" t="s">
        <v>72</v>
      </c>
      <c r="AY131" s="150" t="s">
        <v>160</v>
      </c>
    </row>
    <row r="132" spans="2:65" s="13" customFormat="1">
      <c r="B132" s="154"/>
      <c r="D132" s="149" t="s">
        <v>171</v>
      </c>
      <c r="E132" s="155" t="s">
        <v>1</v>
      </c>
      <c r="F132" s="156" t="s">
        <v>628</v>
      </c>
      <c r="H132" s="157">
        <v>71</v>
      </c>
      <c r="L132" s="154"/>
      <c r="M132" s="158"/>
      <c r="T132" s="159"/>
      <c r="AT132" s="155" t="s">
        <v>171</v>
      </c>
      <c r="AU132" s="155" t="s">
        <v>81</v>
      </c>
      <c r="AV132" s="13" t="s">
        <v>81</v>
      </c>
      <c r="AW132" s="13" t="s">
        <v>29</v>
      </c>
      <c r="AX132" s="13" t="s">
        <v>79</v>
      </c>
      <c r="AY132" s="155" t="s">
        <v>160</v>
      </c>
    </row>
    <row r="133" spans="2:65" s="1" customFormat="1" ht="33" customHeight="1">
      <c r="B133" s="132"/>
      <c r="C133" s="133" t="s">
        <v>81</v>
      </c>
      <c r="D133" s="133" t="s">
        <v>162</v>
      </c>
      <c r="E133" s="134" t="s">
        <v>755</v>
      </c>
      <c r="F133" s="135" t="s">
        <v>756</v>
      </c>
      <c r="G133" s="136" t="s">
        <v>440</v>
      </c>
      <c r="H133" s="137">
        <v>16</v>
      </c>
      <c r="I133" s="138">
        <v>0</v>
      </c>
      <c r="J133" s="138">
        <f>ROUND(I133*H133,2)</f>
        <v>0</v>
      </c>
      <c r="K133" s="135" t="s">
        <v>166</v>
      </c>
      <c r="L133" s="29"/>
      <c r="M133" s="139" t="s">
        <v>1</v>
      </c>
      <c r="N133" s="140" t="s">
        <v>37</v>
      </c>
      <c r="O133" s="141">
        <v>1.6E-2</v>
      </c>
      <c r="P133" s="141">
        <f>O133*H133</f>
        <v>0.25600000000000001</v>
      </c>
      <c r="Q133" s="141">
        <v>1.0000000000000001E-5</v>
      </c>
      <c r="R133" s="141">
        <f>Q133*H133</f>
        <v>1.6000000000000001E-4</v>
      </c>
      <c r="S133" s="141">
        <v>2.9199999999999999E-3</v>
      </c>
      <c r="T133" s="142">
        <f>S133*H133</f>
        <v>4.6719999999999998E-2</v>
      </c>
      <c r="AR133" s="143" t="s">
        <v>269</v>
      </c>
      <c r="AT133" s="143" t="s">
        <v>162</v>
      </c>
      <c r="AU133" s="143" t="s">
        <v>81</v>
      </c>
      <c r="AY133" s="17" t="s">
        <v>160</v>
      </c>
      <c r="BE133" s="144">
        <f>IF(N133="základní",J133,0)</f>
        <v>0</v>
      </c>
      <c r="BF133" s="144">
        <f>IF(N133="snížená",J133,0)</f>
        <v>0</v>
      </c>
      <c r="BG133" s="144">
        <f>IF(N133="zákl. přenesená",J133,0)</f>
        <v>0</v>
      </c>
      <c r="BH133" s="144">
        <f>IF(N133="sníž. přenesená",J133,0)</f>
        <v>0</v>
      </c>
      <c r="BI133" s="144">
        <f>IF(N133="nulová",J133,0)</f>
        <v>0</v>
      </c>
      <c r="BJ133" s="17" t="s">
        <v>79</v>
      </c>
      <c r="BK133" s="144">
        <f>ROUND(I133*H133,2)</f>
        <v>0</v>
      </c>
      <c r="BL133" s="17" t="s">
        <v>269</v>
      </c>
      <c r="BM133" s="143" t="s">
        <v>757</v>
      </c>
    </row>
    <row r="134" spans="2:65" s="1" customFormat="1">
      <c r="B134" s="29"/>
      <c r="D134" s="145" t="s">
        <v>169</v>
      </c>
      <c r="F134" s="146" t="s">
        <v>758</v>
      </c>
      <c r="L134" s="29"/>
      <c r="M134" s="147"/>
      <c r="T134" s="52"/>
      <c r="AT134" s="17" t="s">
        <v>169</v>
      </c>
      <c r="AU134" s="17" t="s">
        <v>81</v>
      </c>
    </row>
    <row r="135" spans="2:65" s="12" customFormat="1">
      <c r="B135" s="148"/>
      <c r="D135" s="149" t="s">
        <v>171</v>
      </c>
      <c r="E135" s="150" t="s">
        <v>1</v>
      </c>
      <c r="F135" s="151" t="s">
        <v>754</v>
      </c>
      <c r="H135" s="150" t="s">
        <v>1</v>
      </c>
      <c r="L135" s="148"/>
      <c r="M135" s="152"/>
      <c r="T135" s="153"/>
      <c r="AT135" s="150" t="s">
        <v>171</v>
      </c>
      <c r="AU135" s="150" t="s">
        <v>81</v>
      </c>
      <c r="AV135" s="12" t="s">
        <v>79</v>
      </c>
      <c r="AW135" s="12" t="s">
        <v>29</v>
      </c>
      <c r="AX135" s="12" t="s">
        <v>72</v>
      </c>
      <c r="AY135" s="150" t="s">
        <v>160</v>
      </c>
    </row>
    <row r="136" spans="2:65" s="13" customFormat="1">
      <c r="B136" s="154"/>
      <c r="D136" s="149" t="s">
        <v>171</v>
      </c>
      <c r="E136" s="155" t="s">
        <v>1</v>
      </c>
      <c r="F136" s="156" t="s">
        <v>269</v>
      </c>
      <c r="H136" s="157">
        <v>16</v>
      </c>
      <c r="L136" s="154"/>
      <c r="M136" s="158"/>
      <c r="T136" s="159"/>
      <c r="AT136" s="155" t="s">
        <v>171</v>
      </c>
      <c r="AU136" s="155" t="s">
        <v>81</v>
      </c>
      <c r="AV136" s="13" t="s">
        <v>81</v>
      </c>
      <c r="AW136" s="13" t="s">
        <v>29</v>
      </c>
      <c r="AX136" s="13" t="s">
        <v>79</v>
      </c>
      <c r="AY136" s="155" t="s">
        <v>160</v>
      </c>
    </row>
    <row r="137" spans="2:65" s="1" customFormat="1" ht="24.2" customHeight="1">
      <c r="B137" s="132"/>
      <c r="C137" s="133" t="s">
        <v>184</v>
      </c>
      <c r="D137" s="133" t="s">
        <v>162</v>
      </c>
      <c r="E137" s="134" t="s">
        <v>759</v>
      </c>
      <c r="F137" s="135" t="s">
        <v>760</v>
      </c>
      <c r="G137" s="136" t="s">
        <v>335</v>
      </c>
      <c r="H137" s="137">
        <v>2.86</v>
      </c>
      <c r="I137" s="138">
        <v>0</v>
      </c>
      <c r="J137" s="138">
        <f>ROUND(I137*H137,2)</f>
        <v>0</v>
      </c>
      <c r="K137" s="135" t="s">
        <v>166</v>
      </c>
      <c r="L137" s="29"/>
      <c r="M137" s="139" t="s">
        <v>1</v>
      </c>
      <c r="N137" s="140" t="s">
        <v>37</v>
      </c>
      <c r="O137" s="141">
        <v>3.5630000000000002</v>
      </c>
      <c r="P137" s="141">
        <f>O137*H137</f>
        <v>10.19018</v>
      </c>
      <c r="Q137" s="141">
        <v>0</v>
      </c>
      <c r="R137" s="141">
        <f>Q137*H137</f>
        <v>0</v>
      </c>
      <c r="S137" s="141">
        <v>0</v>
      </c>
      <c r="T137" s="142">
        <f>S137*H137</f>
        <v>0</v>
      </c>
      <c r="AR137" s="143" t="s">
        <v>269</v>
      </c>
      <c r="AT137" s="143" t="s">
        <v>162</v>
      </c>
      <c r="AU137" s="143" t="s">
        <v>81</v>
      </c>
      <c r="AY137" s="17" t="s">
        <v>160</v>
      </c>
      <c r="BE137" s="144">
        <f>IF(N137="základní",J137,0)</f>
        <v>0</v>
      </c>
      <c r="BF137" s="144">
        <f>IF(N137="snížená",J137,0)</f>
        <v>0</v>
      </c>
      <c r="BG137" s="144">
        <f>IF(N137="zákl. přenesená",J137,0)</f>
        <v>0</v>
      </c>
      <c r="BH137" s="144">
        <f>IF(N137="sníž. přenesená",J137,0)</f>
        <v>0</v>
      </c>
      <c r="BI137" s="144">
        <f>IF(N137="nulová",J137,0)</f>
        <v>0</v>
      </c>
      <c r="BJ137" s="17" t="s">
        <v>79</v>
      </c>
      <c r="BK137" s="144">
        <f>ROUND(I137*H137,2)</f>
        <v>0</v>
      </c>
      <c r="BL137" s="17" t="s">
        <v>269</v>
      </c>
      <c r="BM137" s="143" t="s">
        <v>761</v>
      </c>
    </row>
    <row r="138" spans="2:65" s="1" customFormat="1">
      <c r="B138" s="29"/>
      <c r="D138" s="145" t="s">
        <v>169</v>
      </c>
      <c r="F138" s="146" t="s">
        <v>762</v>
      </c>
      <c r="L138" s="29"/>
      <c r="M138" s="147"/>
      <c r="T138" s="52"/>
      <c r="AT138" s="17" t="s">
        <v>169</v>
      </c>
      <c r="AU138" s="17" t="s">
        <v>81</v>
      </c>
    </row>
    <row r="139" spans="2:65" s="13" customFormat="1">
      <c r="B139" s="154"/>
      <c r="D139" s="149" t="s">
        <v>171</v>
      </c>
      <c r="E139" s="155" t="s">
        <v>1</v>
      </c>
      <c r="F139" s="156" t="s">
        <v>763</v>
      </c>
      <c r="H139" s="157">
        <v>2.86</v>
      </c>
      <c r="L139" s="154"/>
      <c r="M139" s="158"/>
      <c r="T139" s="159"/>
      <c r="AT139" s="155" t="s">
        <v>171</v>
      </c>
      <c r="AU139" s="155" t="s">
        <v>81</v>
      </c>
      <c r="AV139" s="13" t="s">
        <v>81</v>
      </c>
      <c r="AW139" s="13" t="s">
        <v>29</v>
      </c>
      <c r="AX139" s="13" t="s">
        <v>79</v>
      </c>
      <c r="AY139" s="155" t="s">
        <v>160</v>
      </c>
    </row>
    <row r="140" spans="2:65" s="1" customFormat="1" ht="24.2" customHeight="1">
      <c r="B140" s="132"/>
      <c r="C140" s="133" t="s">
        <v>167</v>
      </c>
      <c r="D140" s="133" t="s">
        <v>162</v>
      </c>
      <c r="E140" s="134" t="s">
        <v>764</v>
      </c>
      <c r="F140" s="135" t="s">
        <v>765</v>
      </c>
      <c r="G140" s="136" t="s">
        <v>382</v>
      </c>
      <c r="H140" s="137">
        <v>71</v>
      </c>
      <c r="I140" s="138">
        <v>0</v>
      </c>
      <c r="J140" s="138">
        <f>ROUND(I140*H140,2)</f>
        <v>0</v>
      </c>
      <c r="K140" s="135" t="s">
        <v>166</v>
      </c>
      <c r="L140" s="29"/>
      <c r="M140" s="139" t="s">
        <v>1</v>
      </c>
      <c r="N140" s="140" t="s">
        <v>37</v>
      </c>
      <c r="O140" s="141">
        <v>1.304</v>
      </c>
      <c r="P140" s="141">
        <f>O140*H140</f>
        <v>92.584000000000003</v>
      </c>
      <c r="Q140" s="141">
        <v>5.0310000000000001E-2</v>
      </c>
      <c r="R140" s="141">
        <f>Q140*H140</f>
        <v>3.5720100000000001</v>
      </c>
      <c r="S140" s="141">
        <v>0</v>
      </c>
      <c r="T140" s="142">
        <f>S140*H140</f>
        <v>0</v>
      </c>
      <c r="AR140" s="143" t="s">
        <v>269</v>
      </c>
      <c r="AT140" s="143" t="s">
        <v>162</v>
      </c>
      <c r="AU140" s="143" t="s">
        <v>81</v>
      </c>
      <c r="AY140" s="17" t="s">
        <v>160</v>
      </c>
      <c r="BE140" s="144">
        <f>IF(N140="základní",J140,0)</f>
        <v>0</v>
      </c>
      <c r="BF140" s="144">
        <f>IF(N140="snížená",J140,0)</f>
        <v>0</v>
      </c>
      <c r="BG140" s="144">
        <f>IF(N140="zákl. přenesená",J140,0)</f>
        <v>0</v>
      </c>
      <c r="BH140" s="144">
        <f>IF(N140="sníž. přenesená",J140,0)</f>
        <v>0</v>
      </c>
      <c r="BI140" s="144">
        <f>IF(N140="nulová",J140,0)</f>
        <v>0</v>
      </c>
      <c r="BJ140" s="17" t="s">
        <v>79</v>
      </c>
      <c r="BK140" s="144">
        <f>ROUND(I140*H140,2)</f>
        <v>0</v>
      </c>
      <c r="BL140" s="17" t="s">
        <v>269</v>
      </c>
      <c r="BM140" s="143" t="s">
        <v>766</v>
      </c>
    </row>
    <row r="141" spans="2:65" s="1" customFormat="1">
      <c r="B141" s="29"/>
      <c r="D141" s="145" t="s">
        <v>169</v>
      </c>
      <c r="F141" s="146" t="s">
        <v>767</v>
      </c>
      <c r="L141" s="29"/>
      <c r="M141" s="147"/>
      <c r="T141" s="52"/>
      <c r="AT141" s="17" t="s">
        <v>169</v>
      </c>
      <c r="AU141" s="17" t="s">
        <v>81</v>
      </c>
    </row>
    <row r="142" spans="2:65" s="12" customFormat="1">
      <c r="B142" s="148"/>
      <c r="D142" s="149" t="s">
        <v>171</v>
      </c>
      <c r="E142" s="150" t="s">
        <v>1</v>
      </c>
      <c r="F142" s="151" t="s">
        <v>754</v>
      </c>
      <c r="H142" s="150" t="s">
        <v>1</v>
      </c>
      <c r="L142" s="148"/>
      <c r="M142" s="152"/>
      <c r="T142" s="153"/>
      <c r="AT142" s="150" t="s">
        <v>171</v>
      </c>
      <c r="AU142" s="150" t="s">
        <v>81</v>
      </c>
      <c r="AV142" s="12" t="s">
        <v>79</v>
      </c>
      <c r="AW142" s="12" t="s">
        <v>29</v>
      </c>
      <c r="AX142" s="12" t="s">
        <v>72</v>
      </c>
      <c r="AY142" s="150" t="s">
        <v>160</v>
      </c>
    </row>
    <row r="143" spans="2:65" s="13" customFormat="1">
      <c r="B143" s="154"/>
      <c r="D143" s="149" t="s">
        <v>171</v>
      </c>
      <c r="E143" s="155" t="s">
        <v>1</v>
      </c>
      <c r="F143" s="156" t="s">
        <v>628</v>
      </c>
      <c r="H143" s="157">
        <v>71</v>
      </c>
      <c r="L143" s="154"/>
      <c r="M143" s="158"/>
      <c r="T143" s="159"/>
      <c r="AT143" s="155" t="s">
        <v>171</v>
      </c>
      <c r="AU143" s="155" t="s">
        <v>81</v>
      </c>
      <c r="AV143" s="13" t="s">
        <v>81</v>
      </c>
      <c r="AW143" s="13" t="s">
        <v>29</v>
      </c>
      <c r="AX143" s="13" t="s">
        <v>79</v>
      </c>
      <c r="AY143" s="155" t="s">
        <v>160</v>
      </c>
    </row>
    <row r="144" spans="2:65" s="1" customFormat="1" ht="24.2" customHeight="1">
      <c r="B144" s="132"/>
      <c r="C144" s="133" t="s">
        <v>196</v>
      </c>
      <c r="D144" s="133" t="s">
        <v>162</v>
      </c>
      <c r="E144" s="134" t="s">
        <v>768</v>
      </c>
      <c r="F144" s="135" t="s">
        <v>769</v>
      </c>
      <c r="G144" s="136" t="s">
        <v>382</v>
      </c>
      <c r="H144" s="137">
        <v>71</v>
      </c>
      <c r="I144" s="138">
        <v>0</v>
      </c>
      <c r="J144" s="138">
        <f>ROUND(I144*H144,2)</f>
        <v>0</v>
      </c>
      <c r="K144" s="135" t="s">
        <v>166</v>
      </c>
      <c r="L144" s="29"/>
      <c r="M144" s="139" t="s">
        <v>1</v>
      </c>
      <c r="N144" s="140" t="s">
        <v>37</v>
      </c>
      <c r="O144" s="141">
        <v>8.4000000000000005E-2</v>
      </c>
      <c r="P144" s="141">
        <f>O144*H144</f>
        <v>5.9640000000000004</v>
      </c>
      <c r="Q144" s="141">
        <v>0</v>
      </c>
      <c r="R144" s="141">
        <f>Q144*H144</f>
        <v>0</v>
      </c>
      <c r="S144" s="141">
        <v>0</v>
      </c>
      <c r="T144" s="142">
        <f>S144*H144</f>
        <v>0</v>
      </c>
      <c r="AR144" s="143" t="s">
        <v>269</v>
      </c>
      <c r="AT144" s="143" t="s">
        <v>162</v>
      </c>
      <c r="AU144" s="143" t="s">
        <v>81</v>
      </c>
      <c r="AY144" s="17" t="s">
        <v>160</v>
      </c>
      <c r="BE144" s="144">
        <f>IF(N144="základní",J144,0)</f>
        <v>0</v>
      </c>
      <c r="BF144" s="144">
        <f>IF(N144="snížená",J144,0)</f>
        <v>0</v>
      </c>
      <c r="BG144" s="144">
        <f>IF(N144="zákl. přenesená",J144,0)</f>
        <v>0</v>
      </c>
      <c r="BH144" s="144">
        <f>IF(N144="sníž. přenesená",J144,0)</f>
        <v>0</v>
      </c>
      <c r="BI144" s="144">
        <f>IF(N144="nulová",J144,0)</f>
        <v>0</v>
      </c>
      <c r="BJ144" s="17" t="s">
        <v>79</v>
      </c>
      <c r="BK144" s="144">
        <f>ROUND(I144*H144,2)</f>
        <v>0</v>
      </c>
      <c r="BL144" s="17" t="s">
        <v>269</v>
      </c>
      <c r="BM144" s="143" t="s">
        <v>770</v>
      </c>
    </row>
    <row r="145" spans="2:65" s="1" customFormat="1">
      <c r="B145" s="29"/>
      <c r="D145" s="145" t="s">
        <v>169</v>
      </c>
      <c r="F145" s="146" t="s">
        <v>771</v>
      </c>
      <c r="L145" s="29"/>
      <c r="M145" s="147"/>
      <c r="T145" s="52"/>
      <c r="AT145" s="17" t="s">
        <v>169</v>
      </c>
      <c r="AU145" s="17" t="s">
        <v>81</v>
      </c>
    </row>
    <row r="146" spans="2:65" s="12" customFormat="1">
      <c r="B146" s="148"/>
      <c r="D146" s="149" t="s">
        <v>171</v>
      </c>
      <c r="E146" s="150" t="s">
        <v>1</v>
      </c>
      <c r="F146" s="151" t="s">
        <v>754</v>
      </c>
      <c r="H146" s="150" t="s">
        <v>1</v>
      </c>
      <c r="L146" s="148"/>
      <c r="M146" s="152"/>
      <c r="T146" s="153"/>
      <c r="AT146" s="150" t="s">
        <v>171</v>
      </c>
      <c r="AU146" s="150" t="s">
        <v>81</v>
      </c>
      <c r="AV146" s="12" t="s">
        <v>79</v>
      </c>
      <c r="AW146" s="12" t="s">
        <v>29</v>
      </c>
      <c r="AX146" s="12" t="s">
        <v>72</v>
      </c>
      <c r="AY146" s="150" t="s">
        <v>160</v>
      </c>
    </row>
    <row r="147" spans="2:65" s="13" customFormat="1">
      <c r="B147" s="154"/>
      <c r="D147" s="149" t="s">
        <v>171</v>
      </c>
      <c r="E147" s="155" t="s">
        <v>1</v>
      </c>
      <c r="F147" s="156" t="s">
        <v>628</v>
      </c>
      <c r="H147" s="157">
        <v>71</v>
      </c>
      <c r="L147" s="154"/>
      <c r="M147" s="158"/>
      <c r="T147" s="159"/>
      <c r="AT147" s="155" t="s">
        <v>171</v>
      </c>
      <c r="AU147" s="155" t="s">
        <v>81</v>
      </c>
      <c r="AV147" s="13" t="s">
        <v>81</v>
      </c>
      <c r="AW147" s="13" t="s">
        <v>29</v>
      </c>
      <c r="AX147" s="13" t="s">
        <v>79</v>
      </c>
      <c r="AY147" s="155" t="s">
        <v>160</v>
      </c>
    </row>
    <row r="148" spans="2:65" s="1" customFormat="1" ht="24.2" customHeight="1">
      <c r="B148" s="132"/>
      <c r="C148" s="133" t="s">
        <v>202</v>
      </c>
      <c r="D148" s="133" t="s">
        <v>162</v>
      </c>
      <c r="E148" s="134" t="s">
        <v>772</v>
      </c>
      <c r="F148" s="135" t="s">
        <v>773</v>
      </c>
      <c r="G148" s="136" t="s">
        <v>440</v>
      </c>
      <c r="H148" s="137">
        <v>8</v>
      </c>
      <c r="I148" s="138">
        <v>0</v>
      </c>
      <c r="J148" s="138">
        <f>ROUND(I148*H148,2)</f>
        <v>0</v>
      </c>
      <c r="K148" s="135" t="s">
        <v>1</v>
      </c>
      <c r="L148" s="29"/>
      <c r="M148" s="139" t="s">
        <v>1</v>
      </c>
      <c r="N148" s="140" t="s">
        <v>37</v>
      </c>
      <c r="O148" s="141">
        <v>1.679</v>
      </c>
      <c r="P148" s="141">
        <f>O148*H148</f>
        <v>13.432</v>
      </c>
      <c r="Q148" s="141">
        <v>2.3900000000000002E-3</v>
      </c>
      <c r="R148" s="141">
        <f>Q148*H148</f>
        <v>1.9120000000000002E-2</v>
      </c>
      <c r="S148" s="141">
        <v>0</v>
      </c>
      <c r="T148" s="142">
        <f>S148*H148</f>
        <v>0</v>
      </c>
      <c r="AR148" s="143" t="s">
        <v>269</v>
      </c>
      <c r="AT148" s="143" t="s">
        <v>162</v>
      </c>
      <c r="AU148" s="143" t="s">
        <v>81</v>
      </c>
      <c r="AY148" s="17" t="s">
        <v>160</v>
      </c>
      <c r="BE148" s="144">
        <f>IF(N148="základní",J148,0)</f>
        <v>0</v>
      </c>
      <c r="BF148" s="144">
        <f>IF(N148="snížená",J148,0)</f>
        <v>0</v>
      </c>
      <c r="BG148" s="144">
        <f>IF(N148="zákl. přenesená",J148,0)</f>
        <v>0</v>
      </c>
      <c r="BH148" s="144">
        <f>IF(N148="sníž. přenesená",J148,0)</f>
        <v>0</v>
      </c>
      <c r="BI148" s="144">
        <f>IF(N148="nulová",J148,0)</f>
        <v>0</v>
      </c>
      <c r="BJ148" s="17" t="s">
        <v>79</v>
      </c>
      <c r="BK148" s="144">
        <f>ROUND(I148*H148,2)</f>
        <v>0</v>
      </c>
      <c r="BL148" s="17" t="s">
        <v>269</v>
      </c>
      <c r="BM148" s="143" t="s">
        <v>774</v>
      </c>
    </row>
    <row r="149" spans="2:65" s="12" customFormat="1">
      <c r="B149" s="148"/>
      <c r="D149" s="149" t="s">
        <v>171</v>
      </c>
      <c r="E149" s="150" t="s">
        <v>1</v>
      </c>
      <c r="F149" s="151" t="s">
        <v>754</v>
      </c>
      <c r="H149" s="150" t="s">
        <v>1</v>
      </c>
      <c r="L149" s="148"/>
      <c r="M149" s="152"/>
      <c r="T149" s="153"/>
      <c r="AT149" s="150" t="s">
        <v>171</v>
      </c>
      <c r="AU149" s="150" t="s">
        <v>81</v>
      </c>
      <c r="AV149" s="12" t="s">
        <v>79</v>
      </c>
      <c r="AW149" s="12" t="s">
        <v>29</v>
      </c>
      <c r="AX149" s="12" t="s">
        <v>72</v>
      </c>
      <c r="AY149" s="150" t="s">
        <v>160</v>
      </c>
    </row>
    <row r="150" spans="2:65" s="13" customFormat="1">
      <c r="B150" s="154"/>
      <c r="D150" s="149" t="s">
        <v>171</v>
      </c>
      <c r="E150" s="155" t="s">
        <v>1</v>
      </c>
      <c r="F150" s="156" t="s">
        <v>214</v>
      </c>
      <c r="H150" s="157">
        <v>8</v>
      </c>
      <c r="L150" s="154"/>
      <c r="M150" s="158"/>
      <c r="T150" s="159"/>
      <c r="AT150" s="155" t="s">
        <v>171</v>
      </c>
      <c r="AU150" s="155" t="s">
        <v>81</v>
      </c>
      <c r="AV150" s="13" t="s">
        <v>81</v>
      </c>
      <c r="AW150" s="13" t="s">
        <v>29</v>
      </c>
      <c r="AX150" s="13" t="s">
        <v>79</v>
      </c>
      <c r="AY150" s="155" t="s">
        <v>160</v>
      </c>
    </row>
    <row r="151" spans="2:65" s="1" customFormat="1" ht="24.2" customHeight="1">
      <c r="B151" s="132"/>
      <c r="C151" s="133" t="s">
        <v>208</v>
      </c>
      <c r="D151" s="133" t="s">
        <v>162</v>
      </c>
      <c r="E151" s="134" t="s">
        <v>775</v>
      </c>
      <c r="F151" s="135" t="s">
        <v>776</v>
      </c>
      <c r="G151" s="136" t="s">
        <v>335</v>
      </c>
      <c r="H151" s="137">
        <v>3.6019999999999999</v>
      </c>
      <c r="I151" s="138">
        <v>0</v>
      </c>
      <c r="J151" s="138">
        <f>ROUND(I151*H151,2)</f>
        <v>0</v>
      </c>
      <c r="K151" s="135" t="s">
        <v>166</v>
      </c>
      <c r="L151" s="29"/>
      <c r="M151" s="139" t="s">
        <v>1</v>
      </c>
      <c r="N151" s="140" t="s">
        <v>37</v>
      </c>
      <c r="O151" s="141">
        <v>3.4630000000000001</v>
      </c>
      <c r="P151" s="141">
        <f>O151*H151</f>
        <v>12.473725999999999</v>
      </c>
      <c r="Q151" s="141">
        <v>0</v>
      </c>
      <c r="R151" s="141">
        <f>Q151*H151</f>
        <v>0</v>
      </c>
      <c r="S151" s="141">
        <v>0</v>
      </c>
      <c r="T151" s="142">
        <f>S151*H151</f>
        <v>0</v>
      </c>
      <c r="AR151" s="143" t="s">
        <v>269</v>
      </c>
      <c r="AT151" s="143" t="s">
        <v>162</v>
      </c>
      <c r="AU151" s="143" t="s">
        <v>81</v>
      </c>
      <c r="AY151" s="17" t="s">
        <v>160</v>
      </c>
      <c r="BE151" s="144">
        <f>IF(N151="základní",J151,0)</f>
        <v>0</v>
      </c>
      <c r="BF151" s="144">
        <f>IF(N151="snížená",J151,0)</f>
        <v>0</v>
      </c>
      <c r="BG151" s="144">
        <f>IF(N151="zákl. přenesená",J151,0)</f>
        <v>0</v>
      </c>
      <c r="BH151" s="144">
        <f>IF(N151="sníž. přenesená",J151,0)</f>
        <v>0</v>
      </c>
      <c r="BI151" s="144">
        <f>IF(N151="nulová",J151,0)</f>
        <v>0</v>
      </c>
      <c r="BJ151" s="17" t="s">
        <v>79</v>
      </c>
      <c r="BK151" s="144">
        <f>ROUND(I151*H151,2)</f>
        <v>0</v>
      </c>
      <c r="BL151" s="17" t="s">
        <v>269</v>
      </c>
      <c r="BM151" s="143" t="s">
        <v>777</v>
      </c>
    </row>
    <row r="152" spans="2:65" s="1" customFormat="1">
      <c r="B152" s="29"/>
      <c r="D152" s="145" t="s">
        <v>169</v>
      </c>
      <c r="F152" s="146" t="s">
        <v>778</v>
      </c>
      <c r="L152" s="29"/>
      <c r="M152" s="147"/>
      <c r="T152" s="52"/>
      <c r="AT152" s="17" t="s">
        <v>169</v>
      </c>
      <c r="AU152" s="17" t="s">
        <v>81</v>
      </c>
    </row>
    <row r="153" spans="2:65" s="11" customFormat="1" ht="22.9" customHeight="1">
      <c r="B153" s="121"/>
      <c r="D153" s="122" t="s">
        <v>71</v>
      </c>
      <c r="E153" s="130" t="s">
        <v>706</v>
      </c>
      <c r="F153" s="130" t="s">
        <v>707</v>
      </c>
      <c r="J153" s="131">
        <f>BK153</f>
        <v>0</v>
      </c>
      <c r="L153" s="121"/>
      <c r="M153" s="125"/>
      <c r="P153" s="126">
        <f>SUM(P154:P156)</f>
        <v>8.52</v>
      </c>
      <c r="R153" s="126">
        <f>SUM(R154:R156)</f>
        <v>6.3900000000000007E-3</v>
      </c>
      <c r="T153" s="127">
        <f>SUM(T154:T156)</f>
        <v>0</v>
      </c>
      <c r="AR153" s="122" t="s">
        <v>81</v>
      </c>
      <c r="AT153" s="128" t="s">
        <v>71</v>
      </c>
      <c r="AU153" s="128" t="s">
        <v>79</v>
      </c>
      <c r="AY153" s="122" t="s">
        <v>160</v>
      </c>
      <c r="BK153" s="129">
        <f>SUM(BK154:BK156)</f>
        <v>0</v>
      </c>
    </row>
    <row r="154" spans="2:65" s="1" customFormat="1" ht="24.2" customHeight="1">
      <c r="B154" s="132"/>
      <c r="C154" s="133" t="s">
        <v>214</v>
      </c>
      <c r="D154" s="133" t="s">
        <v>162</v>
      </c>
      <c r="E154" s="134" t="s">
        <v>779</v>
      </c>
      <c r="F154" s="135" t="s">
        <v>780</v>
      </c>
      <c r="G154" s="136" t="s">
        <v>382</v>
      </c>
      <c r="H154" s="137">
        <v>71</v>
      </c>
      <c r="I154" s="138">
        <v>0</v>
      </c>
      <c r="J154" s="138">
        <f>ROUND(I154*H154,2)</f>
        <v>0</v>
      </c>
      <c r="K154" s="135" t="s">
        <v>1</v>
      </c>
      <c r="L154" s="29"/>
      <c r="M154" s="139" t="s">
        <v>1</v>
      </c>
      <c r="N154" s="140" t="s">
        <v>37</v>
      </c>
      <c r="O154" s="141">
        <v>0.12</v>
      </c>
      <c r="P154" s="141">
        <f>O154*H154</f>
        <v>8.52</v>
      </c>
      <c r="Q154" s="141">
        <v>9.0000000000000006E-5</v>
      </c>
      <c r="R154" s="141">
        <f>Q154*H154</f>
        <v>6.3900000000000007E-3</v>
      </c>
      <c r="S154" s="141">
        <v>0</v>
      </c>
      <c r="T154" s="142">
        <f>S154*H154</f>
        <v>0</v>
      </c>
      <c r="AR154" s="143" t="s">
        <v>269</v>
      </c>
      <c r="AT154" s="143" t="s">
        <v>162</v>
      </c>
      <c r="AU154" s="143" t="s">
        <v>81</v>
      </c>
      <c r="AY154" s="17" t="s">
        <v>160</v>
      </c>
      <c r="BE154" s="144">
        <f>IF(N154="základní",J154,0)</f>
        <v>0</v>
      </c>
      <c r="BF154" s="144">
        <f>IF(N154="snížená",J154,0)</f>
        <v>0</v>
      </c>
      <c r="BG154" s="144">
        <f>IF(N154="zákl. přenesená",J154,0)</f>
        <v>0</v>
      </c>
      <c r="BH154" s="144">
        <f>IF(N154="sníž. přenesená",J154,0)</f>
        <v>0</v>
      </c>
      <c r="BI154" s="144">
        <f>IF(N154="nulová",J154,0)</f>
        <v>0</v>
      </c>
      <c r="BJ154" s="17" t="s">
        <v>79</v>
      </c>
      <c r="BK154" s="144">
        <f>ROUND(I154*H154,2)</f>
        <v>0</v>
      </c>
      <c r="BL154" s="17" t="s">
        <v>269</v>
      </c>
      <c r="BM154" s="143" t="s">
        <v>781</v>
      </c>
    </row>
    <row r="155" spans="2:65" s="12" customFormat="1">
      <c r="B155" s="148"/>
      <c r="D155" s="149" t="s">
        <v>171</v>
      </c>
      <c r="E155" s="150" t="s">
        <v>1</v>
      </c>
      <c r="F155" s="151" t="s">
        <v>754</v>
      </c>
      <c r="H155" s="150" t="s">
        <v>1</v>
      </c>
      <c r="L155" s="148"/>
      <c r="M155" s="152"/>
      <c r="T155" s="153"/>
      <c r="AT155" s="150" t="s">
        <v>171</v>
      </c>
      <c r="AU155" s="150" t="s">
        <v>81</v>
      </c>
      <c r="AV155" s="12" t="s">
        <v>79</v>
      </c>
      <c r="AW155" s="12" t="s">
        <v>29</v>
      </c>
      <c r="AX155" s="12" t="s">
        <v>72</v>
      </c>
      <c r="AY155" s="150" t="s">
        <v>160</v>
      </c>
    </row>
    <row r="156" spans="2:65" s="13" customFormat="1">
      <c r="B156" s="154"/>
      <c r="D156" s="149" t="s">
        <v>171</v>
      </c>
      <c r="E156" s="155" t="s">
        <v>1</v>
      </c>
      <c r="F156" s="156" t="s">
        <v>628</v>
      </c>
      <c r="H156" s="157">
        <v>71</v>
      </c>
      <c r="L156" s="154"/>
      <c r="M156" s="158"/>
      <c r="T156" s="159"/>
      <c r="AT156" s="155" t="s">
        <v>171</v>
      </c>
      <c r="AU156" s="155" t="s">
        <v>81</v>
      </c>
      <c r="AV156" s="13" t="s">
        <v>81</v>
      </c>
      <c r="AW156" s="13" t="s">
        <v>29</v>
      </c>
      <c r="AX156" s="13" t="s">
        <v>79</v>
      </c>
      <c r="AY156" s="155" t="s">
        <v>160</v>
      </c>
    </row>
    <row r="157" spans="2:65" s="11" customFormat="1" ht="22.9" customHeight="1">
      <c r="B157" s="121"/>
      <c r="D157" s="122" t="s">
        <v>71</v>
      </c>
      <c r="E157" s="130" t="s">
        <v>650</v>
      </c>
      <c r="F157" s="130" t="s">
        <v>651</v>
      </c>
      <c r="J157" s="131">
        <f>BK157</f>
        <v>0</v>
      </c>
      <c r="L157" s="121"/>
      <c r="M157" s="125"/>
      <c r="P157" s="126">
        <f>SUM(P158:P170)</f>
        <v>23.949200000000005</v>
      </c>
      <c r="R157" s="126">
        <f>SUM(R158:R170)</f>
        <v>0.37984999999999997</v>
      </c>
      <c r="T157" s="127">
        <f>SUM(T158:T170)</f>
        <v>0.54172999999999993</v>
      </c>
      <c r="AR157" s="122" t="s">
        <v>81</v>
      </c>
      <c r="AT157" s="128" t="s">
        <v>71</v>
      </c>
      <c r="AU157" s="128" t="s">
        <v>79</v>
      </c>
      <c r="AY157" s="122" t="s">
        <v>160</v>
      </c>
      <c r="BK157" s="129">
        <f>SUM(BK158:BK170)</f>
        <v>0</v>
      </c>
    </row>
    <row r="158" spans="2:65" s="1" customFormat="1" ht="33" customHeight="1">
      <c r="B158" s="132"/>
      <c r="C158" s="133" t="s">
        <v>221</v>
      </c>
      <c r="D158" s="133" t="s">
        <v>162</v>
      </c>
      <c r="E158" s="134" t="s">
        <v>782</v>
      </c>
      <c r="F158" s="135" t="s">
        <v>783</v>
      </c>
      <c r="G158" s="136" t="s">
        <v>382</v>
      </c>
      <c r="H158" s="137">
        <v>71</v>
      </c>
      <c r="I158" s="138">
        <v>0</v>
      </c>
      <c r="J158" s="138">
        <f>ROUND(I158*H158,2)</f>
        <v>0</v>
      </c>
      <c r="K158" s="135" t="s">
        <v>166</v>
      </c>
      <c r="L158" s="29"/>
      <c r="M158" s="139" t="s">
        <v>1</v>
      </c>
      <c r="N158" s="140" t="s">
        <v>37</v>
      </c>
      <c r="O158" s="141">
        <v>0.2</v>
      </c>
      <c r="P158" s="141">
        <f>O158*H158</f>
        <v>14.200000000000001</v>
      </c>
      <c r="Q158" s="141">
        <v>0</v>
      </c>
      <c r="R158" s="141">
        <f>Q158*H158</f>
        <v>0</v>
      </c>
      <c r="S158" s="141">
        <v>7.6299999999999996E-3</v>
      </c>
      <c r="T158" s="142">
        <f>S158*H158</f>
        <v>0.54172999999999993</v>
      </c>
      <c r="AR158" s="143" t="s">
        <v>269</v>
      </c>
      <c r="AT158" s="143" t="s">
        <v>162</v>
      </c>
      <c r="AU158" s="143" t="s">
        <v>81</v>
      </c>
      <c r="AY158" s="17" t="s">
        <v>160</v>
      </c>
      <c r="BE158" s="144">
        <f>IF(N158="základní",J158,0)</f>
        <v>0</v>
      </c>
      <c r="BF158" s="144">
        <f>IF(N158="snížená",J158,0)</f>
        <v>0</v>
      </c>
      <c r="BG158" s="144">
        <f>IF(N158="zákl. přenesená",J158,0)</f>
        <v>0</v>
      </c>
      <c r="BH158" s="144">
        <f>IF(N158="sníž. přenesená",J158,0)</f>
        <v>0</v>
      </c>
      <c r="BI158" s="144">
        <f>IF(N158="nulová",J158,0)</f>
        <v>0</v>
      </c>
      <c r="BJ158" s="17" t="s">
        <v>79</v>
      </c>
      <c r="BK158" s="144">
        <f>ROUND(I158*H158,2)</f>
        <v>0</v>
      </c>
      <c r="BL158" s="17" t="s">
        <v>269</v>
      </c>
      <c r="BM158" s="143" t="s">
        <v>784</v>
      </c>
    </row>
    <row r="159" spans="2:65" s="1" customFormat="1">
      <c r="B159" s="29"/>
      <c r="D159" s="145" t="s">
        <v>169</v>
      </c>
      <c r="F159" s="146" t="s">
        <v>785</v>
      </c>
      <c r="L159" s="29"/>
      <c r="M159" s="147"/>
      <c r="T159" s="52"/>
      <c r="AT159" s="17" t="s">
        <v>169</v>
      </c>
      <c r="AU159" s="17" t="s">
        <v>81</v>
      </c>
    </row>
    <row r="160" spans="2:65" s="12" customFormat="1">
      <c r="B160" s="148"/>
      <c r="D160" s="149" t="s">
        <v>171</v>
      </c>
      <c r="E160" s="150" t="s">
        <v>1</v>
      </c>
      <c r="F160" s="151" t="s">
        <v>786</v>
      </c>
      <c r="H160" s="150" t="s">
        <v>1</v>
      </c>
      <c r="L160" s="148"/>
      <c r="M160" s="152"/>
      <c r="T160" s="153"/>
      <c r="AT160" s="150" t="s">
        <v>171</v>
      </c>
      <c r="AU160" s="150" t="s">
        <v>81</v>
      </c>
      <c r="AV160" s="12" t="s">
        <v>79</v>
      </c>
      <c r="AW160" s="12" t="s">
        <v>29</v>
      </c>
      <c r="AX160" s="12" t="s">
        <v>72</v>
      </c>
      <c r="AY160" s="150" t="s">
        <v>160</v>
      </c>
    </row>
    <row r="161" spans="2:65" s="13" customFormat="1">
      <c r="B161" s="154"/>
      <c r="D161" s="149" t="s">
        <v>171</v>
      </c>
      <c r="E161" s="155" t="s">
        <v>1</v>
      </c>
      <c r="F161" s="156" t="s">
        <v>628</v>
      </c>
      <c r="H161" s="157">
        <v>71</v>
      </c>
      <c r="L161" s="154"/>
      <c r="M161" s="158"/>
      <c r="T161" s="159"/>
      <c r="AT161" s="155" t="s">
        <v>171</v>
      </c>
      <c r="AU161" s="155" t="s">
        <v>81</v>
      </c>
      <c r="AV161" s="13" t="s">
        <v>81</v>
      </c>
      <c r="AW161" s="13" t="s">
        <v>29</v>
      </c>
      <c r="AX161" s="13" t="s">
        <v>79</v>
      </c>
      <c r="AY161" s="155" t="s">
        <v>160</v>
      </c>
    </row>
    <row r="162" spans="2:65" s="1" customFormat="1" ht="33" customHeight="1">
      <c r="B162" s="132"/>
      <c r="C162" s="133" t="s">
        <v>227</v>
      </c>
      <c r="D162" s="133" t="s">
        <v>162</v>
      </c>
      <c r="E162" s="134" t="s">
        <v>787</v>
      </c>
      <c r="F162" s="135" t="s">
        <v>788</v>
      </c>
      <c r="G162" s="136" t="s">
        <v>382</v>
      </c>
      <c r="H162" s="137">
        <v>71</v>
      </c>
      <c r="I162" s="138">
        <v>0</v>
      </c>
      <c r="J162" s="138">
        <f>ROUND(I162*H162,2)</f>
        <v>0</v>
      </c>
      <c r="K162" s="135" t="s">
        <v>166</v>
      </c>
      <c r="L162" s="29"/>
      <c r="M162" s="139" t="s">
        <v>1</v>
      </c>
      <c r="N162" s="140" t="s">
        <v>37</v>
      </c>
      <c r="O162" s="141">
        <v>0.128</v>
      </c>
      <c r="P162" s="141">
        <f>O162*H162</f>
        <v>9.088000000000001</v>
      </c>
      <c r="Q162" s="141">
        <v>3.5E-4</v>
      </c>
      <c r="R162" s="141">
        <f>Q162*H162</f>
        <v>2.4850000000000001E-2</v>
      </c>
      <c r="S162" s="141">
        <v>0</v>
      </c>
      <c r="T162" s="142">
        <f>S162*H162</f>
        <v>0</v>
      </c>
      <c r="AR162" s="143" t="s">
        <v>269</v>
      </c>
      <c r="AT162" s="143" t="s">
        <v>162</v>
      </c>
      <c r="AU162" s="143" t="s">
        <v>81</v>
      </c>
      <c r="AY162" s="17" t="s">
        <v>160</v>
      </c>
      <c r="BE162" s="144">
        <f>IF(N162="základní",J162,0)</f>
        <v>0</v>
      </c>
      <c r="BF162" s="144">
        <f>IF(N162="snížená",J162,0)</f>
        <v>0</v>
      </c>
      <c r="BG162" s="144">
        <f>IF(N162="zákl. přenesená",J162,0)</f>
        <v>0</v>
      </c>
      <c r="BH162" s="144">
        <f>IF(N162="sníž. přenesená",J162,0)</f>
        <v>0</v>
      </c>
      <c r="BI162" s="144">
        <f>IF(N162="nulová",J162,0)</f>
        <v>0</v>
      </c>
      <c r="BJ162" s="17" t="s">
        <v>79</v>
      </c>
      <c r="BK162" s="144">
        <f>ROUND(I162*H162,2)</f>
        <v>0</v>
      </c>
      <c r="BL162" s="17" t="s">
        <v>269</v>
      </c>
      <c r="BM162" s="143" t="s">
        <v>789</v>
      </c>
    </row>
    <row r="163" spans="2:65" s="1" customFormat="1">
      <c r="B163" s="29"/>
      <c r="D163" s="145" t="s">
        <v>169</v>
      </c>
      <c r="F163" s="146" t="s">
        <v>790</v>
      </c>
      <c r="L163" s="29"/>
      <c r="M163" s="147"/>
      <c r="T163" s="52"/>
      <c r="AT163" s="17" t="s">
        <v>169</v>
      </c>
      <c r="AU163" s="17" t="s">
        <v>81</v>
      </c>
    </row>
    <row r="164" spans="2:65" s="12" customFormat="1">
      <c r="B164" s="148"/>
      <c r="D164" s="149" t="s">
        <v>171</v>
      </c>
      <c r="E164" s="150" t="s">
        <v>1</v>
      </c>
      <c r="F164" s="151" t="s">
        <v>754</v>
      </c>
      <c r="H164" s="150" t="s">
        <v>1</v>
      </c>
      <c r="L164" s="148"/>
      <c r="M164" s="152"/>
      <c r="T164" s="153"/>
      <c r="AT164" s="150" t="s">
        <v>171</v>
      </c>
      <c r="AU164" s="150" t="s">
        <v>81</v>
      </c>
      <c r="AV164" s="12" t="s">
        <v>79</v>
      </c>
      <c r="AW164" s="12" t="s">
        <v>29</v>
      </c>
      <c r="AX164" s="12" t="s">
        <v>72</v>
      </c>
      <c r="AY164" s="150" t="s">
        <v>160</v>
      </c>
    </row>
    <row r="165" spans="2:65" s="13" customFormat="1">
      <c r="B165" s="154"/>
      <c r="D165" s="149" t="s">
        <v>171</v>
      </c>
      <c r="E165" s="155" t="s">
        <v>1</v>
      </c>
      <c r="F165" s="156" t="s">
        <v>628</v>
      </c>
      <c r="H165" s="157">
        <v>71</v>
      </c>
      <c r="L165" s="154"/>
      <c r="M165" s="158"/>
      <c r="T165" s="159"/>
      <c r="AT165" s="155" t="s">
        <v>171</v>
      </c>
      <c r="AU165" s="155" t="s">
        <v>81</v>
      </c>
      <c r="AV165" s="13" t="s">
        <v>81</v>
      </c>
      <c r="AW165" s="13" t="s">
        <v>29</v>
      </c>
      <c r="AX165" s="13" t="s">
        <v>79</v>
      </c>
      <c r="AY165" s="155" t="s">
        <v>160</v>
      </c>
    </row>
    <row r="166" spans="2:65" s="1" customFormat="1" ht="24.2" customHeight="1">
      <c r="B166" s="132"/>
      <c r="C166" s="173" t="s">
        <v>233</v>
      </c>
      <c r="D166" s="173" t="s">
        <v>445</v>
      </c>
      <c r="E166" s="174" t="s">
        <v>791</v>
      </c>
      <c r="F166" s="175" t="s">
        <v>792</v>
      </c>
      <c r="G166" s="176" t="s">
        <v>382</v>
      </c>
      <c r="H166" s="177">
        <v>71</v>
      </c>
      <c r="I166" s="178">
        <v>0</v>
      </c>
      <c r="J166" s="178">
        <f>ROUND(I166*H166,2)</f>
        <v>0</v>
      </c>
      <c r="K166" s="175" t="s">
        <v>1</v>
      </c>
      <c r="L166" s="179"/>
      <c r="M166" s="180" t="s">
        <v>1</v>
      </c>
      <c r="N166" s="181" t="s">
        <v>37</v>
      </c>
      <c r="O166" s="141">
        <v>0</v>
      </c>
      <c r="P166" s="141">
        <f>O166*H166</f>
        <v>0</v>
      </c>
      <c r="Q166" s="141">
        <v>5.0000000000000001E-3</v>
      </c>
      <c r="R166" s="141">
        <f>Q166*H166</f>
        <v>0.35499999999999998</v>
      </c>
      <c r="S166" s="141">
        <v>0</v>
      </c>
      <c r="T166" s="142">
        <f>S166*H166</f>
        <v>0</v>
      </c>
      <c r="AR166" s="143" t="s">
        <v>379</v>
      </c>
      <c r="AT166" s="143" t="s">
        <v>445</v>
      </c>
      <c r="AU166" s="143" t="s">
        <v>81</v>
      </c>
      <c r="AY166" s="17" t="s">
        <v>160</v>
      </c>
      <c r="BE166" s="144">
        <f>IF(N166="základní",J166,0)</f>
        <v>0</v>
      </c>
      <c r="BF166" s="144">
        <f>IF(N166="snížená",J166,0)</f>
        <v>0</v>
      </c>
      <c r="BG166" s="144">
        <f>IF(N166="zákl. přenesená",J166,0)</f>
        <v>0</v>
      </c>
      <c r="BH166" s="144">
        <f>IF(N166="sníž. přenesená",J166,0)</f>
        <v>0</v>
      </c>
      <c r="BI166" s="144">
        <f>IF(N166="nulová",J166,0)</f>
        <v>0</v>
      </c>
      <c r="BJ166" s="17" t="s">
        <v>79</v>
      </c>
      <c r="BK166" s="144">
        <f>ROUND(I166*H166,2)</f>
        <v>0</v>
      </c>
      <c r="BL166" s="17" t="s">
        <v>269</v>
      </c>
      <c r="BM166" s="143" t="s">
        <v>793</v>
      </c>
    </row>
    <row r="167" spans="2:65" s="12" customFormat="1">
      <c r="B167" s="148"/>
      <c r="D167" s="149" t="s">
        <v>171</v>
      </c>
      <c r="E167" s="150" t="s">
        <v>1</v>
      </c>
      <c r="F167" s="151" t="s">
        <v>754</v>
      </c>
      <c r="H167" s="150" t="s">
        <v>1</v>
      </c>
      <c r="L167" s="148"/>
      <c r="M167" s="152"/>
      <c r="T167" s="153"/>
      <c r="AT167" s="150" t="s">
        <v>171</v>
      </c>
      <c r="AU167" s="150" t="s">
        <v>81</v>
      </c>
      <c r="AV167" s="12" t="s">
        <v>79</v>
      </c>
      <c r="AW167" s="12" t="s">
        <v>29</v>
      </c>
      <c r="AX167" s="12" t="s">
        <v>72</v>
      </c>
      <c r="AY167" s="150" t="s">
        <v>160</v>
      </c>
    </row>
    <row r="168" spans="2:65" s="13" customFormat="1">
      <c r="B168" s="154"/>
      <c r="D168" s="149" t="s">
        <v>171</v>
      </c>
      <c r="E168" s="155" t="s">
        <v>1</v>
      </c>
      <c r="F168" s="156" t="s">
        <v>628</v>
      </c>
      <c r="H168" s="157">
        <v>71</v>
      </c>
      <c r="L168" s="154"/>
      <c r="M168" s="158"/>
      <c r="T168" s="159"/>
      <c r="AT168" s="155" t="s">
        <v>171</v>
      </c>
      <c r="AU168" s="155" t="s">
        <v>81</v>
      </c>
      <c r="AV168" s="13" t="s">
        <v>81</v>
      </c>
      <c r="AW168" s="13" t="s">
        <v>29</v>
      </c>
      <c r="AX168" s="13" t="s">
        <v>79</v>
      </c>
      <c r="AY168" s="155" t="s">
        <v>160</v>
      </c>
    </row>
    <row r="169" spans="2:65" s="1" customFormat="1" ht="24.2" customHeight="1">
      <c r="B169" s="132"/>
      <c r="C169" s="133" t="s">
        <v>239</v>
      </c>
      <c r="D169" s="133" t="s">
        <v>162</v>
      </c>
      <c r="E169" s="134" t="s">
        <v>794</v>
      </c>
      <c r="F169" s="135" t="s">
        <v>795</v>
      </c>
      <c r="G169" s="136" t="s">
        <v>335</v>
      </c>
      <c r="H169" s="137">
        <v>0.38</v>
      </c>
      <c r="I169" s="138">
        <v>0</v>
      </c>
      <c r="J169" s="138">
        <f>ROUND(I169*H169,2)</f>
        <v>0</v>
      </c>
      <c r="K169" s="135" t="s">
        <v>166</v>
      </c>
      <c r="L169" s="29"/>
      <c r="M169" s="139" t="s">
        <v>1</v>
      </c>
      <c r="N169" s="140" t="s">
        <v>37</v>
      </c>
      <c r="O169" s="141">
        <v>1.74</v>
      </c>
      <c r="P169" s="141">
        <f>O169*H169</f>
        <v>0.66120000000000001</v>
      </c>
      <c r="Q169" s="141">
        <v>0</v>
      </c>
      <c r="R169" s="141">
        <f>Q169*H169</f>
        <v>0</v>
      </c>
      <c r="S169" s="141">
        <v>0</v>
      </c>
      <c r="T169" s="142">
        <f>S169*H169</f>
        <v>0</v>
      </c>
      <c r="AR169" s="143" t="s">
        <v>269</v>
      </c>
      <c r="AT169" s="143" t="s">
        <v>162</v>
      </c>
      <c r="AU169" s="143" t="s">
        <v>81</v>
      </c>
      <c r="AY169" s="17" t="s">
        <v>160</v>
      </c>
      <c r="BE169" s="144">
        <f>IF(N169="základní",J169,0)</f>
        <v>0</v>
      </c>
      <c r="BF169" s="144">
        <f>IF(N169="snížená",J169,0)</f>
        <v>0</v>
      </c>
      <c r="BG169" s="144">
        <f>IF(N169="zákl. přenesená",J169,0)</f>
        <v>0</v>
      </c>
      <c r="BH169" s="144">
        <f>IF(N169="sníž. přenesená",J169,0)</f>
        <v>0</v>
      </c>
      <c r="BI169" s="144">
        <f>IF(N169="nulová",J169,0)</f>
        <v>0</v>
      </c>
      <c r="BJ169" s="17" t="s">
        <v>79</v>
      </c>
      <c r="BK169" s="144">
        <f>ROUND(I169*H169,2)</f>
        <v>0</v>
      </c>
      <c r="BL169" s="17" t="s">
        <v>269</v>
      </c>
      <c r="BM169" s="143" t="s">
        <v>796</v>
      </c>
    </row>
    <row r="170" spans="2:65" s="1" customFormat="1">
      <c r="B170" s="29"/>
      <c r="D170" s="145" t="s">
        <v>169</v>
      </c>
      <c r="F170" s="146" t="s">
        <v>797</v>
      </c>
      <c r="L170" s="29"/>
      <c r="M170" s="147"/>
      <c r="T170" s="52"/>
      <c r="AT170" s="17" t="s">
        <v>169</v>
      </c>
      <c r="AU170" s="17" t="s">
        <v>81</v>
      </c>
    </row>
    <row r="171" spans="2:65" s="11" customFormat="1" ht="22.9" customHeight="1">
      <c r="B171" s="121"/>
      <c r="D171" s="122" t="s">
        <v>71</v>
      </c>
      <c r="E171" s="130" t="s">
        <v>798</v>
      </c>
      <c r="F171" s="130" t="s">
        <v>799</v>
      </c>
      <c r="J171" s="131">
        <f>BK171</f>
        <v>0</v>
      </c>
      <c r="L171" s="121"/>
      <c r="M171" s="125"/>
      <c r="P171" s="126">
        <f>SUM(P172:P177)</f>
        <v>0</v>
      </c>
      <c r="R171" s="126">
        <f>SUM(R172:R177)</f>
        <v>3.2000000000000001E-2</v>
      </c>
      <c r="T171" s="127">
        <f>SUM(T172:T177)</f>
        <v>0</v>
      </c>
      <c r="AR171" s="122" t="s">
        <v>79</v>
      </c>
      <c r="AT171" s="128" t="s">
        <v>71</v>
      </c>
      <c r="AU171" s="128" t="s">
        <v>79</v>
      </c>
      <c r="AY171" s="122" t="s">
        <v>160</v>
      </c>
      <c r="BK171" s="129">
        <f>SUM(BK172:BK177)</f>
        <v>0</v>
      </c>
    </row>
    <row r="172" spans="2:65" s="1" customFormat="1" ht="21.75" customHeight="1">
      <c r="B172" s="132"/>
      <c r="C172" s="133" t="s">
        <v>244</v>
      </c>
      <c r="D172" s="133" t="s">
        <v>162</v>
      </c>
      <c r="E172" s="134" t="s">
        <v>800</v>
      </c>
      <c r="F172" s="135" t="s">
        <v>801</v>
      </c>
      <c r="G172" s="136" t="s">
        <v>802</v>
      </c>
      <c r="H172" s="137">
        <v>32</v>
      </c>
      <c r="I172" s="138">
        <v>0</v>
      </c>
      <c r="J172" s="138">
        <f>ROUND(I172*H172,2)</f>
        <v>0</v>
      </c>
      <c r="K172" s="135" t="s">
        <v>1</v>
      </c>
      <c r="L172" s="29"/>
      <c r="M172" s="139" t="s">
        <v>1</v>
      </c>
      <c r="N172" s="140" t="s">
        <v>37</v>
      </c>
      <c r="O172" s="141">
        <v>0</v>
      </c>
      <c r="P172" s="141">
        <f>O172*H172</f>
        <v>0</v>
      </c>
      <c r="Q172" s="141">
        <v>0</v>
      </c>
      <c r="R172" s="141">
        <f>Q172*H172</f>
        <v>0</v>
      </c>
      <c r="S172" s="141">
        <v>0</v>
      </c>
      <c r="T172" s="142">
        <f>S172*H172</f>
        <v>0</v>
      </c>
      <c r="AR172" s="143" t="s">
        <v>167</v>
      </c>
      <c r="AT172" s="143" t="s">
        <v>162</v>
      </c>
      <c r="AU172" s="143" t="s">
        <v>81</v>
      </c>
      <c r="AY172" s="17" t="s">
        <v>160</v>
      </c>
      <c r="BE172" s="144">
        <f>IF(N172="základní",J172,0)</f>
        <v>0</v>
      </c>
      <c r="BF172" s="144">
        <f>IF(N172="snížená",J172,0)</f>
        <v>0</v>
      </c>
      <c r="BG172" s="144">
        <f>IF(N172="zákl. přenesená",J172,0)</f>
        <v>0</v>
      </c>
      <c r="BH172" s="144">
        <f>IF(N172="sníž. přenesená",J172,0)</f>
        <v>0</v>
      </c>
      <c r="BI172" s="144">
        <f>IF(N172="nulová",J172,0)</f>
        <v>0</v>
      </c>
      <c r="BJ172" s="17" t="s">
        <v>79</v>
      </c>
      <c r="BK172" s="144">
        <f>ROUND(I172*H172,2)</f>
        <v>0</v>
      </c>
      <c r="BL172" s="17" t="s">
        <v>167</v>
      </c>
      <c r="BM172" s="143" t="s">
        <v>803</v>
      </c>
    </row>
    <row r="173" spans="2:65" s="12" customFormat="1">
      <c r="B173" s="148"/>
      <c r="D173" s="149" t="s">
        <v>171</v>
      </c>
      <c r="E173" s="150" t="s">
        <v>1</v>
      </c>
      <c r="F173" s="151" t="s">
        <v>754</v>
      </c>
      <c r="H173" s="150" t="s">
        <v>1</v>
      </c>
      <c r="L173" s="148"/>
      <c r="M173" s="152"/>
      <c r="T173" s="153"/>
      <c r="AT173" s="150" t="s">
        <v>171</v>
      </c>
      <c r="AU173" s="150" t="s">
        <v>81</v>
      </c>
      <c r="AV173" s="12" t="s">
        <v>79</v>
      </c>
      <c r="AW173" s="12" t="s">
        <v>29</v>
      </c>
      <c r="AX173" s="12" t="s">
        <v>72</v>
      </c>
      <c r="AY173" s="150" t="s">
        <v>160</v>
      </c>
    </row>
    <row r="174" spans="2:65" s="13" customFormat="1">
      <c r="B174" s="154"/>
      <c r="D174" s="149" t="s">
        <v>171</v>
      </c>
      <c r="E174" s="155" t="s">
        <v>1</v>
      </c>
      <c r="F174" s="156" t="s">
        <v>379</v>
      </c>
      <c r="H174" s="157">
        <v>32</v>
      </c>
      <c r="L174" s="154"/>
      <c r="M174" s="158"/>
      <c r="T174" s="159"/>
      <c r="AT174" s="155" t="s">
        <v>171</v>
      </c>
      <c r="AU174" s="155" t="s">
        <v>81</v>
      </c>
      <c r="AV174" s="13" t="s">
        <v>81</v>
      </c>
      <c r="AW174" s="13" t="s">
        <v>29</v>
      </c>
      <c r="AX174" s="13" t="s">
        <v>79</v>
      </c>
      <c r="AY174" s="155" t="s">
        <v>160</v>
      </c>
    </row>
    <row r="175" spans="2:65" s="1" customFormat="1" ht="21.75" customHeight="1">
      <c r="B175" s="132"/>
      <c r="C175" s="173" t="s">
        <v>255</v>
      </c>
      <c r="D175" s="173" t="s">
        <v>445</v>
      </c>
      <c r="E175" s="174" t="s">
        <v>804</v>
      </c>
      <c r="F175" s="175" t="s">
        <v>805</v>
      </c>
      <c r="G175" s="176" t="s">
        <v>440</v>
      </c>
      <c r="H175" s="177">
        <v>16</v>
      </c>
      <c r="I175" s="178">
        <v>0</v>
      </c>
      <c r="J175" s="178">
        <f>ROUND(I175*H175,2)</f>
        <v>0</v>
      </c>
      <c r="K175" s="175" t="s">
        <v>1</v>
      </c>
      <c r="L175" s="179"/>
      <c r="M175" s="180" t="s">
        <v>1</v>
      </c>
      <c r="N175" s="181" t="s">
        <v>37</v>
      </c>
      <c r="O175" s="141">
        <v>0</v>
      </c>
      <c r="P175" s="141">
        <f>O175*H175</f>
        <v>0</v>
      </c>
      <c r="Q175" s="141">
        <v>2E-3</v>
      </c>
      <c r="R175" s="141">
        <f>Q175*H175</f>
        <v>3.2000000000000001E-2</v>
      </c>
      <c r="S175" s="141">
        <v>0</v>
      </c>
      <c r="T175" s="142">
        <f>S175*H175</f>
        <v>0</v>
      </c>
      <c r="AR175" s="143" t="s">
        <v>214</v>
      </c>
      <c r="AT175" s="143" t="s">
        <v>445</v>
      </c>
      <c r="AU175" s="143" t="s">
        <v>81</v>
      </c>
      <c r="AY175" s="17" t="s">
        <v>160</v>
      </c>
      <c r="BE175" s="144">
        <f>IF(N175="základní",J175,0)</f>
        <v>0</v>
      </c>
      <c r="BF175" s="144">
        <f>IF(N175="snížená",J175,0)</f>
        <v>0</v>
      </c>
      <c r="BG175" s="144">
        <f>IF(N175="zákl. přenesená",J175,0)</f>
        <v>0</v>
      </c>
      <c r="BH175" s="144">
        <f>IF(N175="sníž. přenesená",J175,0)</f>
        <v>0</v>
      </c>
      <c r="BI175" s="144">
        <f>IF(N175="nulová",J175,0)</f>
        <v>0</v>
      </c>
      <c r="BJ175" s="17" t="s">
        <v>79</v>
      </c>
      <c r="BK175" s="144">
        <f>ROUND(I175*H175,2)</f>
        <v>0</v>
      </c>
      <c r="BL175" s="17" t="s">
        <v>167</v>
      </c>
      <c r="BM175" s="143" t="s">
        <v>806</v>
      </c>
    </row>
    <row r="176" spans="2:65" s="12" customFormat="1">
      <c r="B176" s="148"/>
      <c r="D176" s="149" t="s">
        <v>171</v>
      </c>
      <c r="E176" s="150" t="s">
        <v>1</v>
      </c>
      <c r="F176" s="151" t="s">
        <v>754</v>
      </c>
      <c r="H176" s="150" t="s">
        <v>1</v>
      </c>
      <c r="L176" s="148"/>
      <c r="M176" s="152"/>
      <c r="T176" s="153"/>
      <c r="AT176" s="150" t="s">
        <v>171</v>
      </c>
      <c r="AU176" s="150" t="s">
        <v>81</v>
      </c>
      <c r="AV176" s="12" t="s">
        <v>79</v>
      </c>
      <c r="AW176" s="12" t="s">
        <v>29</v>
      </c>
      <c r="AX176" s="12" t="s">
        <v>72</v>
      </c>
      <c r="AY176" s="150" t="s">
        <v>160</v>
      </c>
    </row>
    <row r="177" spans="2:65" s="13" customFormat="1">
      <c r="B177" s="154"/>
      <c r="D177" s="149" t="s">
        <v>171</v>
      </c>
      <c r="E177" s="155" t="s">
        <v>1</v>
      </c>
      <c r="F177" s="156" t="s">
        <v>269</v>
      </c>
      <c r="H177" s="157">
        <v>16</v>
      </c>
      <c r="L177" s="154"/>
      <c r="M177" s="158"/>
      <c r="T177" s="159"/>
      <c r="AT177" s="155" t="s">
        <v>171</v>
      </c>
      <c r="AU177" s="155" t="s">
        <v>81</v>
      </c>
      <c r="AV177" s="13" t="s">
        <v>81</v>
      </c>
      <c r="AW177" s="13" t="s">
        <v>29</v>
      </c>
      <c r="AX177" s="13" t="s">
        <v>79</v>
      </c>
      <c r="AY177" s="155" t="s">
        <v>160</v>
      </c>
    </row>
    <row r="178" spans="2:65" s="11" customFormat="1" ht="22.9" customHeight="1">
      <c r="B178" s="121"/>
      <c r="D178" s="122" t="s">
        <v>71</v>
      </c>
      <c r="E178" s="130" t="s">
        <v>807</v>
      </c>
      <c r="F178" s="130" t="s">
        <v>807</v>
      </c>
      <c r="J178" s="131">
        <f>BK178</f>
        <v>0</v>
      </c>
      <c r="L178" s="121"/>
      <c r="M178" s="125"/>
      <c r="P178" s="126">
        <f>SUM(P179:P187)</f>
        <v>0</v>
      </c>
      <c r="R178" s="126">
        <f>SUM(R179:R187)</f>
        <v>0</v>
      </c>
      <c r="T178" s="127">
        <f>SUM(T179:T187)</f>
        <v>0</v>
      </c>
      <c r="AR178" s="122" t="s">
        <v>167</v>
      </c>
      <c r="AT178" s="128" t="s">
        <v>71</v>
      </c>
      <c r="AU178" s="128" t="s">
        <v>79</v>
      </c>
      <c r="AY178" s="122" t="s">
        <v>160</v>
      </c>
      <c r="BK178" s="129">
        <f>SUM(BK179:BK187)</f>
        <v>0</v>
      </c>
    </row>
    <row r="179" spans="2:65" s="1" customFormat="1" ht="16.5" customHeight="1">
      <c r="B179" s="132"/>
      <c r="C179" s="133" t="s">
        <v>8</v>
      </c>
      <c r="D179" s="133" t="s">
        <v>162</v>
      </c>
      <c r="E179" s="134" t="s">
        <v>808</v>
      </c>
      <c r="F179" s="135" t="s">
        <v>809</v>
      </c>
      <c r="G179" s="136" t="s">
        <v>810</v>
      </c>
      <c r="H179" s="137">
        <v>24</v>
      </c>
      <c r="I179" s="138">
        <v>0</v>
      </c>
      <c r="J179" s="138">
        <f>ROUND(I179*H179,2)</f>
        <v>0</v>
      </c>
      <c r="K179" s="135" t="s">
        <v>1</v>
      </c>
      <c r="L179" s="29"/>
      <c r="M179" s="139" t="s">
        <v>1</v>
      </c>
      <c r="N179" s="140" t="s">
        <v>37</v>
      </c>
      <c r="O179" s="141">
        <v>0</v>
      </c>
      <c r="P179" s="141">
        <f>O179*H179</f>
        <v>0</v>
      </c>
      <c r="Q179" s="141">
        <v>0</v>
      </c>
      <c r="R179" s="141">
        <f>Q179*H179</f>
        <v>0</v>
      </c>
      <c r="S179" s="141">
        <v>0</v>
      </c>
      <c r="T179" s="142">
        <f>S179*H179</f>
        <v>0</v>
      </c>
      <c r="AR179" s="143" t="s">
        <v>167</v>
      </c>
      <c r="AT179" s="143" t="s">
        <v>162</v>
      </c>
      <c r="AU179" s="143" t="s">
        <v>81</v>
      </c>
      <c r="AY179" s="17" t="s">
        <v>160</v>
      </c>
      <c r="BE179" s="144">
        <f>IF(N179="základní",J179,0)</f>
        <v>0</v>
      </c>
      <c r="BF179" s="144">
        <f>IF(N179="snížená",J179,0)</f>
        <v>0</v>
      </c>
      <c r="BG179" s="144">
        <f>IF(N179="zákl. přenesená",J179,0)</f>
        <v>0</v>
      </c>
      <c r="BH179" s="144">
        <f>IF(N179="sníž. přenesená",J179,0)</f>
        <v>0</v>
      </c>
      <c r="BI179" s="144">
        <f>IF(N179="nulová",J179,0)</f>
        <v>0</v>
      </c>
      <c r="BJ179" s="17" t="s">
        <v>79</v>
      </c>
      <c r="BK179" s="144">
        <f>ROUND(I179*H179,2)</f>
        <v>0</v>
      </c>
      <c r="BL179" s="17" t="s">
        <v>167</v>
      </c>
      <c r="BM179" s="143" t="s">
        <v>811</v>
      </c>
    </row>
    <row r="180" spans="2:65" s="12" customFormat="1">
      <c r="B180" s="148"/>
      <c r="D180" s="149" t="s">
        <v>171</v>
      </c>
      <c r="E180" s="150" t="s">
        <v>1</v>
      </c>
      <c r="F180" s="151" t="s">
        <v>754</v>
      </c>
      <c r="H180" s="150" t="s">
        <v>1</v>
      </c>
      <c r="L180" s="148"/>
      <c r="M180" s="152"/>
      <c r="T180" s="153"/>
      <c r="AT180" s="150" t="s">
        <v>171</v>
      </c>
      <c r="AU180" s="150" t="s">
        <v>81</v>
      </c>
      <c r="AV180" s="12" t="s">
        <v>79</v>
      </c>
      <c r="AW180" s="12" t="s">
        <v>29</v>
      </c>
      <c r="AX180" s="12" t="s">
        <v>72</v>
      </c>
      <c r="AY180" s="150" t="s">
        <v>160</v>
      </c>
    </row>
    <row r="181" spans="2:65" s="13" customFormat="1">
      <c r="B181" s="154"/>
      <c r="D181" s="149" t="s">
        <v>171</v>
      </c>
      <c r="E181" s="155" t="s">
        <v>1</v>
      </c>
      <c r="F181" s="156" t="s">
        <v>317</v>
      </c>
      <c r="H181" s="157">
        <v>24</v>
      </c>
      <c r="L181" s="154"/>
      <c r="M181" s="158"/>
      <c r="T181" s="159"/>
      <c r="AT181" s="155" t="s">
        <v>171</v>
      </c>
      <c r="AU181" s="155" t="s">
        <v>81</v>
      </c>
      <c r="AV181" s="13" t="s">
        <v>81</v>
      </c>
      <c r="AW181" s="13" t="s">
        <v>29</v>
      </c>
      <c r="AX181" s="13" t="s">
        <v>79</v>
      </c>
      <c r="AY181" s="155" t="s">
        <v>160</v>
      </c>
    </row>
    <row r="182" spans="2:65" s="1" customFormat="1" ht="16.5" customHeight="1">
      <c r="B182" s="132"/>
      <c r="C182" s="133" t="s">
        <v>269</v>
      </c>
      <c r="D182" s="133" t="s">
        <v>162</v>
      </c>
      <c r="E182" s="134" t="s">
        <v>812</v>
      </c>
      <c r="F182" s="135" t="s">
        <v>813</v>
      </c>
      <c r="G182" s="136" t="s">
        <v>810</v>
      </c>
      <c r="H182" s="137">
        <v>48</v>
      </c>
      <c r="I182" s="138">
        <v>0</v>
      </c>
      <c r="J182" s="138">
        <f>ROUND(I182*H182,2)</f>
        <v>0</v>
      </c>
      <c r="K182" s="135" t="s">
        <v>1</v>
      </c>
      <c r="L182" s="29"/>
      <c r="M182" s="139" t="s">
        <v>1</v>
      </c>
      <c r="N182" s="140" t="s">
        <v>37</v>
      </c>
      <c r="O182" s="141">
        <v>0</v>
      </c>
      <c r="P182" s="141">
        <f>O182*H182</f>
        <v>0</v>
      </c>
      <c r="Q182" s="141">
        <v>0</v>
      </c>
      <c r="R182" s="141">
        <f>Q182*H182</f>
        <v>0</v>
      </c>
      <c r="S182" s="141">
        <v>0</v>
      </c>
      <c r="T182" s="142">
        <f>S182*H182</f>
        <v>0</v>
      </c>
      <c r="AR182" s="143" t="s">
        <v>167</v>
      </c>
      <c r="AT182" s="143" t="s">
        <v>162</v>
      </c>
      <c r="AU182" s="143" t="s">
        <v>81</v>
      </c>
      <c r="AY182" s="17" t="s">
        <v>160</v>
      </c>
      <c r="BE182" s="144">
        <f>IF(N182="základní",J182,0)</f>
        <v>0</v>
      </c>
      <c r="BF182" s="144">
        <f>IF(N182="snížená",J182,0)</f>
        <v>0</v>
      </c>
      <c r="BG182" s="144">
        <f>IF(N182="zákl. přenesená",J182,0)</f>
        <v>0</v>
      </c>
      <c r="BH182" s="144">
        <f>IF(N182="sníž. přenesená",J182,0)</f>
        <v>0</v>
      </c>
      <c r="BI182" s="144">
        <f>IF(N182="nulová",J182,0)</f>
        <v>0</v>
      </c>
      <c r="BJ182" s="17" t="s">
        <v>79</v>
      </c>
      <c r="BK182" s="144">
        <f>ROUND(I182*H182,2)</f>
        <v>0</v>
      </c>
      <c r="BL182" s="17" t="s">
        <v>167</v>
      </c>
      <c r="BM182" s="143" t="s">
        <v>814</v>
      </c>
    </row>
    <row r="183" spans="2:65" s="12" customFormat="1">
      <c r="B183" s="148"/>
      <c r="D183" s="149" t="s">
        <v>171</v>
      </c>
      <c r="E183" s="150" t="s">
        <v>1</v>
      </c>
      <c r="F183" s="151" t="s">
        <v>754</v>
      </c>
      <c r="H183" s="150" t="s">
        <v>1</v>
      </c>
      <c r="L183" s="148"/>
      <c r="M183" s="152"/>
      <c r="T183" s="153"/>
      <c r="AT183" s="150" t="s">
        <v>171</v>
      </c>
      <c r="AU183" s="150" t="s">
        <v>81</v>
      </c>
      <c r="AV183" s="12" t="s">
        <v>79</v>
      </c>
      <c r="AW183" s="12" t="s">
        <v>29</v>
      </c>
      <c r="AX183" s="12" t="s">
        <v>72</v>
      </c>
      <c r="AY183" s="150" t="s">
        <v>160</v>
      </c>
    </row>
    <row r="184" spans="2:65" s="13" customFormat="1">
      <c r="B184" s="154"/>
      <c r="D184" s="149" t="s">
        <v>171</v>
      </c>
      <c r="E184" s="155" t="s">
        <v>1</v>
      </c>
      <c r="F184" s="156" t="s">
        <v>478</v>
      </c>
      <c r="H184" s="157">
        <v>48</v>
      </c>
      <c r="L184" s="154"/>
      <c r="M184" s="158"/>
      <c r="T184" s="159"/>
      <c r="AT184" s="155" t="s">
        <v>171</v>
      </c>
      <c r="AU184" s="155" t="s">
        <v>81</v>
      </c>
      <c r="AV184" s="13" t="s">
        <v>81</v>
      </c>
      <c r="AW184" s="13" t="s">
        <v>29</v>
      </c>
      <c r="AX184" s="13" t="s">
        <v>79</v>
      </c>
      <c r="AY184" s="155" t="s">
        <v>160</v>
      </c>
    </row>
    <row r="185" spans="2:65" s="1" customFormat="1" ht="16.5" customHeight="1">
      <c r="B185" s="132"/>
      <c r="C185" s="133" t="s">
        <v>275</v>
      </c>
      <c r="D185" s="133" t="s">
        <v>162</v>
      </c>
      <c r="E185" s="134" t="s">
        <v>815</v>
      </c>
      <c r="F185" s="135" t="s">
        <v>816</v>
      </c>
      <c r="G185" s="136" t="s">
        <v>810</v>
      </c>
      <c r="H185" s="137">
        <v>12</v>
      </c>
      <c r="I185" s="138">
        <v>0</v>
      </c>
      <c r="J185" s="138">
        <f>ROUND(I185*H185,2)</f>
        <v>0</v>
      </c>
      <c r="K185" s="135" t="s">
        <v>1</v>
      </c>
      <c r="L185" s="29"/>
      <c r="M185" s="139" t="s">
        <v>1</v>
      </c>
      <c r="N185" s="140" t="s">
        <v>37</v>
      </c>
      <c r="O185" s="141">
        <v>0</v>
      </c>
      <c r="P185" s="141">
        <f>O185*H185</f>
        <v>0</v>
      </c>
      <c r="Q185" s="141">
        <v>0</v>
      </c>
      <c r="R185" s="141">
        <f>Q185*H185</f>
        <v>0</v>
      </c>
      <c r="S185" s="141">
        <v>0</v>
      </c>
      <c r="T185" s="142">
        <f>S185*H185</f>
        <v>0</v>
      </c>
      <c r="AR185" s="143" t="s">
        <v>167</v>
      </c>
      <c r="AT185" s="143" t="s">
        <v>162</v>
      </c>
      <c r="AU185" s="143" t="s">
        <v>81</v>
      </c>
      <c r="AY185" s="17" t="s">
        <v>160</v>
      </c>
      <c r="BE185" s="144">
        <f>IF(N185="základní",J185,0)</f>
        <v>0</v>
      </c>
      <c r="BF185" s="144">
        <f>IF(N185="snížená",J185,0)</f>
        <v>0</v>
      </c>
      <c r="BG185" s="144">
        <f>IF(N185="zákl. přenesená",J185,0)</f>
        <v>0</v>
      </c>
      <c r="BH185" s="144">
        <f>IF(N185="sníž. přenesená",J185,0)</f>
        <v>0</v>
      </c>
      <c r="BI185" s="144">
        <f>IF(N185="nulová",J185,0)</f>
        <v>0</v>
      </c>
      <c r="BJ185" s="17" t="s">
        <v>79</v>
      </c>
      <c r="BK185" s="144">
        <f>ROUND(I185*H185,2)</f>
        <v>0</v>
      </c>
      <c r="BL185" s="17" t="s">
        <v>167</v>
      </c>
      <c r="BM185" s="143" t="s">
        <v>817</v>
      </c>
    </row>
    <row r="186" spans="2:65" s="12" customFormat="1">
      <c r="B186" s="148"/>
      <c r="D186" s="149" t="s">
        <v>171</v>
      </c>
      <c r="E186" s="150" t="s">
        <v>1</v>
      </c>
      <c r="F186" s="151" t="s">
        <v>754</v>
      </c>
      <c r="H186" s="150" t="s">
        <v>1</v>
      </c>
      <c r="L186" s="148"/>
      <c r="M186" s="152"/>
      <c r="T186" s="153"/>
      <c r="AT186" s="150" t="s">
        <v>171</v>
      </c>
      <c r="AU186" s="150" t="s">
        <v>81</v>
      </c>
      <c r="AV186" s="12" t="s">
        <v>79</v>
      </c>
      <c r="AW186" s="12" t="s">
        <v>29</v>
      </c>
      <c r="AX186" s="12" t="s">
        <v>72</v>
      </c>
      <c r="AY186" s="150" t="s">
        <v>160</v>
      </c>
    </row>
    <row r="187" spans="2:65" s="13" customFormat="1">
      <c r="B187" s="154"/>
      <c r="D187" s="149" t="s">
        <v>171</v>
      </c>
      <c r="E187" s="155" t="s">
        <v>1</v>
      </c>
      <c r="F187" s="156" t="s">
        <v>239</v>
      </c>
      <c r="H187" s="157">
        <v>12</v>
      </c>
      <c r="L187" s="154"/>
      <c r="M187" s="185"/>
      <c r="N187" s="186"/>
      <c r="O187" s="186"/>
      <c r="P187" s="186"/>
      <c r="Q187" s="186"/>
      <c r="R187" s="186"/>
      <c r="S187" s="186"/>
      <c r="T187" s="187"/>
      <c r="AT187" s="155" t="s">
        <v>171</v>
      </c>
      <c r="AU187" s="155" t="s">
        <v>81</v>
      </c>
      <c r="AV187" s="13" t="s">
        <v>81</v>
      </c>
      <c r="AW187" s="13" t="s">
        <v>29</v>
      </c>
      <c r="AX187" s="13" t="s">
        <v>79</v>
      </c>
      <c r="AY187" s="155" t="s">
        <v>160</v>
      </c>
    </row>
    <row r="188" spans="2:65" s="1" customFormat="1" ht="6.95" customHeight="1">
      <c r="B188" s="41"/>
      <c r="C188" s="42"/>
      <c r="D188" s="42"/>
      <c r="E188" s="42"/>
      <c r="F188" s="42"/>
      <c r="G188" s="42"/>
      <c r="H188" s="42"/>
      <c r="I188" s="42"/>
      <c r="J188" s="42"/>
      <c r="K188" s="42"/>
      <c r="L188" s="29"/>
    </row>
  </sheetData>
  <autoFilter ref="C125:K187" xr:uid="{00000000-0009-0000-0000-000002000000}"/>
  <mergeCells count="12">
    <mergeCell ref="E118:H118"/>
    <mergeCell ref="L2:V2"/>
    <mergeCell ref="E85:H85"/>
    <mergeCell ref="E87:H87"/>
    <mergeCell ref="E89:H89"/>
    <mergeCell ref="E114:H114"/>
    <mergeCell ref="E116:H116"/>
    <mergeCell ref="E7:H7"/>
    <mergeCell ref="E9:H9"/>
    <mergeCell ref="E11:H11"/>
    <mergeCell ref="E20:H20"/>
    <mergeCell ref="E29:H29"/>
  </mergeCells>
  <hyperlinks>
    <hyperlink ref="F130" r:id="rId1" xr:uid="{00000000-0004-0000-0200-000000000000}"/>
    <hyperlink ref="F134" r:id="rId2" xr:uid="{00000000-0004-0000-0200-000001000000}"/>
    <hyperlink ref="F138" r:id="rId3" xr:uid="{00000000-0004-0000-0200-000002000000}"/>
    <hyperlink ref="F141" r:id="rId4" xr:uid="{00000000-0004-0000-0200-000003000000}"/>
    <hyperlink ref="F145" r:id="rId5" xr:uid="{00000000-0004-0000-0200-000004000000}"/>
    <hyperlink ref="F152" r:id="rId6" xr:uid="{00000000-0004-0000-0200-000005000000}"/>
    <hyperlink ref="F159" r:id="rId7" xr:uid="{00000000-0004-0000-0200-000006000000}"/>
    <hyperlink ref="F163" r:id="rId8" xr:uid="{00000000-0004-0000-0200-000007000000}"/>
    <hyperlink ref="F170" r:id="rId9" xr:uid="{00000000-0004-0000-0200-000008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BM138"/>
  <sheetViews>
    <sheetView showGridLines="0" workbookViewId="0">
      <selection activeCell="I141" sqref="I141"/>
    </sheetView>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03" t="s">
        <v>5</v>
      </c>
      <c r="M2" s="204"/>
      <c r="N2" s="204"/>
      <c r="O2" s="204"/>
      <c r="P2" s="204"/>
      <c r="Q2" s="204"/>
      <c r="R2" s="204"/>
      <c r="S2" s="204"/>
      <c r="T2" s="204"/>
      <c r="U2" s="204"/>
      <c r="V2" s="204"/>
      <c r="AT2" s="17" t="s">
        <v>92</v>
      </c>
    </row>
    <row r="3" spans="2:46" ht="6.95" customHeight="1">
      <c r="B3" s="18"/>
      <c r="C3" s="19"/>
      <c r="D3" s="19"/>
      <c r="E3" s="19"/>
      <c r="F3" s="19"/>
      <c r="G3" s="19"/>
      <c r="H3" s="19"/>
      <c r="I3" s="19"/>
      <c r="J3" s="19"/>
      <c r="K3" s="19"/>
      <c r="L3" s="20"/>
      <c r="AT3" s="17" t="s">
        <v>81</v>
      </c>
    </row>
    <row r="4" spans="2:46" ht="24.95" customHeight="1">
      <c r="B4" s="20"/>
      <c r="D4" s="21" t="s">
        <v>120</v>
      </c>
      <c r="L4" s="20"/>
      <c r="M4" s="89" t="s">
        <v>10</v>
      </c>
      <c r="AT4" s="17" t="s">
        <v>3</v>
      </c>
    </row>
    <row r="5" spans="2:46" ht="6.95" customHeight="1">
      <c r="B5" s="20"/>
      <c r="L5" s="20"/>
    </row>
    <row r="6" spans="2:46" ht="12" customHeight="1">
      <c r="B6" s="20"/>
      <c r="D6" s="26" t="s">
        <v>14</v>
      </c>
      <c r="L6" s="20"/>
    </row>
    <row r="7" spans="2:46" ht="26.25" customHeight="1">
      <c r="B7" s="20"/>
      <c r="E7" s="235" t="str">
        <f>'Rekapitulace stavby'!K6</f>
        <v>NPK a.s., Pardubická nemocnice, Výstavba pavilonu CUP s centralizací akutních provozů - Podzemní chodba</v>
      </c>
      <c r="F7" s="236"/>
      <c r="G7" s="236"/>
      <c r="H7" s="236"/>
      <c r="L7" s="20"/>
    </row>
    <row r="8" spans="2:46" ht="12" customHeight="1">
      <c r="B8" s="20"/>
      <c r="D8" s="26" t="s">
        <v>121</v>
      </c>
      <c r="L8" s="20"/>
    </row>
    <row r="9" spans="2:46" s="1" customFormat="1" ht="16.5" customHeight="1">
      <c r="B9" s="29"/>
      <c r="E9" s="235" t="s">
        <v>122</v>
      </c>
      <c r="F9" s="234"/>
      <c r="G9" s="234"/>
      <c r="H9" s="234"/>
      <c r="L9" s="29"/>
    </row>
    <row r="10" spans="2:46" s="1" customFormat="1" ht="12" customHeight="1">
      <c r="B10" s="29"/>
      <c r="D10" s="26" t="s">
        <v>123</v>
      </c>
      <c r="L10" s="29"/>
    </row>
    <row r="11" spans="2:46" s="1" customFormat="1" ht="16.5" customHeight="1">
      <c r="B11" s="29"/>
      <c r="E11" s="228" t="s">
        <v>818</v>
      </c>
      <c r="F11" s="234"/>
      <c r="G11" s="234"/>
      <c r="H11" s="234"/>
      <c r="L11" s="29"/>
    </row>
    <row r="12" spans="2:46" s="1" customFormat="1">
      <c r="B12" s="29"/>
      <c r="L12" s="29"/>
    </row>
    <row r="13" spans="2:46" s="1" customFormat="1" ht="12" customHeight="1">
      <c r="B13" s="29"/>
      <c r="D13" s="26" t="s">
        <v>16</v>
      </c>
      <c r="F13" s="24" t="s">
        <v>1</v>
      </c>
      <c r="I13" s="26" t="s">
        <v>17</v>
      </c>
      <c r="J13" s="24" t="s">
        <v>1</v>
      </c>
      <c r="L13" s="29"/>
    </row>
    <row r="14" spans="2:46" s="1" customFormat="1" ht="12" customHeight="1">
      <c r="B14" s="29"/>
      <c r="D14" s="26" t="s">
        <v>18</v>
      </c>
      <c r="F14" s="24" t="s">
        <v>19</v>
      </c>
      <c r="I14" s="26" t="s">
        <v>20</v>
      </c>
      <c r="J14" s="49">
        <f>'Rekapitulace stavby'!AN8</f>
        <v>44657</v>
      </c>
      <c r="L14" s="29"/>
    </row>
    <row r="15" spans="2:46" s="1" customFormat="1" ht="10.9" customHeight="1">
      <c r="B15" s="29"/>
      <c r="L15" s="29"/>
    </row>
    <row r="16" spans="2:46" s="1" customFormat="1" ht="12" customHeight="1">
      <c r="B16" s="29"/>
      <c r="D16" s="26" t="s">
        <v>21</v>
      </c>
      <c r="I16" s="26" t="s">
        <v>22</v>
      </c>
      <c r="J16" s="24" t="s">
        <v>1</v>
      </c>
      <c r="L16" s="29"/>
    </row>
    <row r="17" spans="2:12" s="1" customFormat="1" ht="18" customHeight="1">
      <c r="B17" s="29"/>
      <c r="E17" s="24" t="s">
        <v>23</v>
      </c>
      <c r="I17" s="26" t="s">
        <v>24</v>
      </c>
      <c r="J17" s="24" t="s">
        <v>1</v>
      </c>
      <c r="L17" s="29"/>
    </row>
    <row r="18" spans="2:12" s="1" customFormat="1" ht="6.95" customHeight="1">
      <c r="B18" s="29"/>
      <c r="L18" s="29"/>
    </row>
    <row r="19" spans="2:12" s="1" customFormat="1" ht="12" customHeight="1">
      <c r="B19" s="29"/>
      <c r="D19" s="26" t="s">
        <v>25</v>
      </c>
      <c r="I19" s="26" t="s">
        <v>22</v>
      </c>
      <c r="J19" s="24" t="str">
        <f>'Rekapitulace stavby'!AN13</f>
        <v/>
      </c>
      <c r="L19" s="29"/>
    </row>
    <row r="20" spans="2:12" s="1" customFormat="1" ht="18" customHeight="1">
      <c r="B20" s="29"/>
      <c r="E20" s="222" t="str">
        <f>'Rekapitulace stavby'!E14</f>
        <v xml:space="preserve"> </v>
      </c>
      <c r="F20" s="222"/>
      <c r="G20" s="222"/>
      <c r="H20" s="222"/>
      <c r="I20" s="26" t="s">
        <v>24</v>
      </c>
      <c r="J20" s="24" t="str">
        <f>'Rekapitulace stavby'!AN14</f>
        <v/>
      </c>
      <c r="L20" s="29"/>
    </row>
    <row r="21" spans="2:12" s="1" customFormat="1" ht="6.95" customHeight="1">
      <c r="B21" s="29"/>
      <c r="L21" s="29"/>
    </row>
    <row r="22" spans="2:12" s="1" customFormat="1" ht="12" customHeight="1">
      <c r="B22" s="29"/>
      <c r="D22" s="26" t="s">
        <v>27</v>
      </c>
      <c r="I22" s="26" t="s">
        <v>22</v>
      </c>
      <c r="J22" s="24" t="s">
        <v>1</v>
      </c>
      <c r="L22" s="29"/>
    </row>
    <row r="23" spans="2:12" s="1" customFormat="1" ht="18" customHeight="1">
      <c r="B23" s="29"/>
      <c r="E23" s="24" t="s">
        <v>28</v>
      </c>
      <c r="I23" s="26" t="s">
        <v>24</v>
      </c>
      <c r="J23" s="24" t="s">
        <v>1</v>
      </c>
      <c r="L23" s="29"/>
    </row>
    <row r="24" spans="2:12" s="1" customFormat="1" ht="6.95" customHeight="1">
      <c r="B24" s="29"/>
      <c r="L24" s="29"/>
    </row>
    <row r="25" spans="2:12" s="1" customFormat="1" ht="12" customHeight="1">
      <c r="B25" s="29"/>
      <c r="D25" s="26" t="s">
        <v>30</v>
      </c>
      <c r="I25" s="26" t="s">
        <v>22</v>
      </c>
      <c r="J25" s="24" t="s">
        <v>1</v>
      </c>
      <c r="L25" s="29"/>
    </row>
    <row r="26" spans="2:12" s="1" customFormat="1" ht="18" customHeight="1">
      <c r="B26" s="29"/>
      <c r="E26" s="24" t="s">
        <v>819</v>
      </c>
      <c r="I26" s="26" t="s">
        <v>24</v>
      </c>
      <c r="J26" s="24" t="s">
        <v>1</v>
      </c>
      <c r="L26" s="29"/>
    </row>
    <row r="27" spans="2:12" s="1" customFormat="1" ht="6.95" customHeight="1">
      <c r="B27" s="29"/>
      <c r="L27" s="29"/>
    </row>
    <row r="28" spans="2:12" s="1" customFormat="1" ht="12" customHeight="1">
      <c r="B28" s="29"/>
      <c r="D28" s="26" t="s">
        <v>31</v>
      </c>
      <c r="L28" s="29"/>
    </row>
    <row r="29" spans="2:12" s="7" customFormat="1" ht="16.5" customHeight="1">
      <c r="B29" s="90"/>
      <c r="E29" s="224" t="s">
        <v>1</v>
      </c>
      <c r="F29" s="224"/>
      <c r="G29" s="224"/>
      <c r="H29" s="224"/>
      <c r="L29" s="90"/>
    </row>
    <row r="30" spans="2:12" s="1" customFormat="1" ht="6.95" customHeight="1">
      <c r="B30" s="29"/>
      <c r="L30" s="29"/>
    </row>
    <row r="31" spans="2:12" s="1" customFormat="1" ht="6.95" customHeight="1">
      <c r="B31" s="29"/>
      <c r="D31" s="50"/>
      <c r="E31" s="50"/>
      <c r="F31" s="50"/>
      <c r="G31" s="50"/>
      <c r="H31" s="50"/>
      <c r="I31" s="50"/>
      <c r="J31" s="50"/>
      <c r="K31" s="50"/>
      <c r="L31" s="29"/>
    </row>
    <row r="32" spans="2:12" s="1" customFormat="1" ht="25.35" customHeight="1">
      <c r="B32" s="29"/>
      <c r="D32" s="91" t="s">
        <v>32</v>
      </c>
      <c r="J32" s="62">
        <f>ROUND(J123, 2)</f>
        <v>0</v>
      </c>
      <c r="L32" s="29"/>
    </row>
    <row r="33" spans="2:12" s="1" customFormat="1" ht="6.95" customHeight="1">
      <c r="B33" s="29"/>
      <c r="D33" s="50"/>
      <c r="E33" s="50"/>
      <c r="F33" s="50"/>
      <c r="G33" s="50"/>
      <c r="H33" s="50"/>
      <c r="I33" s="50"/>
      <c r="J33" s="50"/>
      <c r="K33" s="50"/>
      <c r="L33" s="29"/>
    </row>
    <row r="34" spans="2:12" s="1" customFormat="1" ht="14.45" customHeight="1">
      <c r="B34" s="29"/>
      <c r="F34" s="32" t="s">
        <v>34</v>
      </c>
      <c r="I34" s="32" t="s">
        <v>33</v>
      </c>
      <c r="J34" s="32" t="s">
        <v>35</v>
      </c>
      <c r="L34" s="29"/>
    </row>
    <row r="35" spans="2:12" s="1" customFormat="1" ht="14.45" customHeight="1">
      <c r="B35" s="29"/>
      <c r="D35" s="92" t="s">
        <v>36</v>
      </c>
      <c r="E35" s="26" t="s">
        <v>37</v>
      </c>
      <c r="F35" s="82">
        <f>ROUND((SUM(BE123:BE137)),  2)</f>
        <v>0</v>
      </c>
      <c r="I35" s="93">
        <v>0.21</v>
      </c>
      <c r="J35" s="82">
        <f>ROUND(((SUM(BE123:BE137))*I35),  2)</f>
        <v>0</v>
      </c>
      <c r="L35" s="29"/>
    </row>
    <row r="36" spans="2:12" s="1" customFormat="1" ht="14.45" customHeight="1">
      <c r="B36" s="29"/>
      <c r="E36" s="26" t="s">
        <v>38</v>
      </c>
      <c r="F36" s="82">
        <f>ROUND((SUM(BF123:BF137)),  2)</f>
        <v>0</v>
      </c>
      <c r="I36" s="93">
        <v>0.15</v>
      </c>
      <c r="J36" s="82">
        <f>ROUND(((SUM(BF123:BF137))*I36),  2)</f>
        <v>0</v>
      </c>
      <c r="L36" s="29"/>
    </row>
    <row r="37" spans="2:12" s="1" customFormat="1" ht="14.45" hidden="1" customHeight="1">
      <c r="B37" s="29"/>
      <c r="E37" s="26" t="s">
        <v>39</v>
      </c>
      <c r="F37" s="82">
        <f>ROUND((SUM(BG123:BG137)),  2)</f>
        <v>0</v>
      </c>
      <c r="I37" s="93">
        <v>0.21</v>
      </c>
      <c r="J37" s="82">
        <f>0</f>
        <v>0</v>
      </c>
      <c r="L37" s="29"/>
    </row>
    <row r="38" spans="2:12" s="1" customFormat="1" ht="14.45" hidden="1" customHeight="1">
      <c r="B38" s="29"/>
      <c r="E38" s="26" t="s">
        <v>40</v>
      </c>
      <c r="F38" s="82">
        <f>ROUND((SUM(BH123:BH137)),  2)</f>
        <v>0</v>
      </c>
      <c r="I38" s="93">
        <v>0.15</v>
      </c>
      <c r="J38" s="82">
        <f>0</f>
        <v>0</v>
      </c>
      <c r="L38" s="29"/>
    </row>
    <row r="39" spans="2:12" s="1" customFormat="1" ht="14.45" hidden="1" customHeight="1">
      <c r="B39" s="29"/>
      <c r="E39" s="26" t="s">
        <v>41</v>
      </c>
      <c r="F39" s="82">
        <f>ROUND((SUM(BI123:BI137)),  2)</f>
        <v>0</v>
      </c>
      <c r="I39" s="93">
        <v>0</v>
      </c>
      <c r="J39" s="82">
        <f>0</f>
        <v>0</v>
      </c>
      <c r="L39" s="29"/>
    </row>
    <row r="40" spans="2:12" s="1" customFormat="1" ht="6.95" customHeight="1">
      <c r="B40" s="29"/>
      <c r="L40" s="29"/>
    </row>
    <row r="41" spans="2:12" s="1" customFormat="1" ht="25.35" customHeight="1">
      <c r="B41" s="29"/>
      <c r="C41" s="94"/>
      <c r="D41" s="95" t="s">
        <v>42</v>
      </c>
      <c r="E41" s="53"/>
      <c r="F41" s="53"/>
      <c r="G41" s="96" t="s">
        <v>43</v>
      </c>
      <c r="H41" s="97" t="s">
        <v>44</v>
      </c>
      <c r="I41" s="53"/>
      <c r="J41" s="98">
        <f>SUM(J32:J39)</f>
        <v>0</v>
      </c>
      <c r="K41" s="99"/>
      <c r="L41" s="29"/>
    </row>
    <row r="42" spans="2:12" s="1" customFormat="1" ht="14.45" customHeight="1">
      <c r="B42" s="29"/>
      <c r="L42" s="29"/>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29"/>
      <c r="D50" s="38" t="s">
        <v>45</v>
      </c>
      <c r="E50" s="39"/>
      <c r="F50" s="39"/>
      <c r="G50" s="38" t="s">
        <v>46</v>
      </c>
      <c r="H50" s="39"/>
      <c r="I50" s="39"/>
      <c r="J50" s="39"/>
      <c r="K50" s="39"/>
      <c r="L50" s="29"/>
    </row>
    <row r="51" spans="2:12">
      <c r="B51" s="20"/>
      <c r="L51" s="20"/>
    </row>
    <row r="52" spans="2:12">
      <c r="B52" s="20"/>
      <c r="L52" s="20"/>
    </row>
    <row r="53" spans="2:12">
      <c r="B53" s="20"/>
      <c r="L53" s="20"/>
    </row>
    <row r="54" spans="2:12">
      <c r="B54" s="20"/>
      <c r="L54" s="20"/>
    </row>
    <row r="55" spans="2:12">
      <c r="B55" s="20"/>
      <c r="L55" s="20"/>
    </row>
    <row r="56" spans="2:12">
      <c r="B56" s="20"/>
      <c r="L56" s="20"/>
    </row>
    <row r="57" spans="2:12">
      <c r="B57" s="20"/>
      <c r="L57" s="20"/>
    </row>
    <row r="58" spans="2:12">
      <c r="B58" s="20"/>
      <c r="L58" s="20"/>
    </row>
    <row r="59" spans="2:12">
      <c r="B59" s="20"/>
      <c r="L59" s="20"/>
    </row>
    <row r="60" spans="2:12">
      <c r="B60" s="20"/>
      <c r="L60" s="20"/>
    </row>
    <row r="61" spans="2:12" s="1" customFormat="1" ht="12.75">
      <c r="B61" s="29"/>
      <c r="D61" s="40" t="s">
        <v>47</v>
      </c>
      <c r="E61" s="31"/>
      <c r="F61" s="100" t="s">
        <v>48</v>
      </c>
      <c r="G61" s="40" t="s">
        <v>47</v>
      </c>
      <c r="H61" s="31"/>
      <c r="I61" s="31"/>
      <c r="J61" s="101" t="s">
        <v>48</v>
      </c>
      <c r="K61" s="31"/>
      <c r="L61" s="29"/>
    </row>
    <row r="62" spans="2:12">
      <c r="B62" s="20"/>
      <c r="L62" s="20"/>
    </row>
    <row r="63" spans="2:12">
      <c r="B63" s="20"/>
      <c r="L63" s="20"/>
    </row>
    <row r="64" spans="2:12">
      <c r="B64" s="20"/>
      <c r="L64" s="20"/>
    </row>
    <row r="65" spans="2:12" s="1" customFormat="1" ht="12.75">
      <c r="B65" s="29"/>
      <c r="D65" s="38" t="s">
        <v>49</v>
      </c>
      <c r="E65" s="39"/>
      <c r="F65" s="39"/>
      <c r="G65" s="38" t="s">
        <v>50</v>
      </c>
      <c r="H65" s="39"/>
      <c r="I65" s="39"/>
      <c r="J65" s="39"/>
      <c r="K65" s="39"/>
      <c r="L65" s="29"/>
    </row>
    <row r="66" spans="2:12">
      <c r="B66" s="20"/>
      <c r="L66" s="20"/>
    </row>
    <row r="67" spans="2:12">
      <c r="B67" s="20"/>
      <c r="L67" s="20"/>
    </row>
    <row r="68" spans="2:12">
      <c r="B68" s="20"/>
      <c r="L68" s="20"/>
    </row>
    <row r="69" spans="2:12">
      <c r="B69" s="20"/>
      <c r="L69" s="20"/>
    </row>
    <row r="70" spans="2:12">
      <c r="B70" s="20"/>
      <c r="L70" s="20"/>
    </row>
    <row r="71" spans="2:12">
      <c r="B71" s="20"/>
      <c r="L71" s="20"/>
    </row>
    <row r="72" spans="2:12">
      <c r="B72" s="20"/>
      <c r="L72" s="20"/>
    </row>
    <row r="73" spans="2:12">
      <c r="B73" s="20"/>
      <c r="L73" s="20"/>
    </row>
    <row r="74" spans="2:12">
      <c r="B74" s="20"/>
      <c r="L74" s="20"/>
    </row>
    <row r="75" spans="2:12">
      <c r="B75" s="20"/>
      <c r="L75" s="20"/>
    </row>
    <row r="76" spans="2:12" s="1" customFormat="1" ht="12.75">
      <c r="B76" s="29"/>
      <c r="D76" s="40" t="s">
        <v>47</v>
      </c>
      <c r="E76" s="31"/>
      <c r="F76" s="100" t="s">
        <v>48</v>
      </c>
      <c r="G76" s="40" t="s">
        <v>47</v>
      </c>
      <c r="H76" s="31"/>
      <c r="I76" s="31"/>
      <c r="J76" s="101" t="s">
        <v>48</v>
      </c>
      <c r="K76" s="31"/>
      <c r="L76" s="29"/>
    </row>
    <row r="77" spans="2:12" s="1" customFormat="1" ht="14.45" customHeight="1">
      <c r="B77" s="41"/>
      <c r="C77" s="42"/>
      <c r="D77" s="42"/>
      <c r="E77" s="42"/>
      <c r="F77" s="42"/>
      <c r="G77" s="42"/>
      <c r="H77" s="42"/>
      <c r="I77" s="42"/>
      <c r="J77" s="42"/>
      <c r="K77" s="42"/>
      <c r="L77" s="29"/>
    </row>
    <row r="81" spans="2:12" s="1" customFormat="1" ht="6.95" customHeight="1">
      <c r="B81" s="43"/>
      <c r="C81" s="44"/>
      <c r="D81" s="44"/>
      <c r="E81" s="44"/>
      <c r="F81" s="44"/>
      <c r="G81" s="44"/>
      <c r="H81" s="44"/>
      <c r="I81" s="44"/>
      <c r="J81" s="44"/>
      <c r="K81" s="44"/>
      <c r="L81" s="29"/>
    </row>
    <row r="82" spans="2:12" s="1" customFormat="1" ht="24.95" customHeight="1">
      <c r="B82" s="29"/>
      <c r="C82" s="21" t="s">
        <v>126</v>
      </c>
      <c r="L82" s="29"/>
    </row>
    <row r="83" spans="2:12" s="1" customFormat="1" ht="6.95" customHeight="1">
      <c r="B83" s="29"/>
      <c r="L83" s="29"/>
    </row>
    <row r="84" spans="2:12" s="1" customFormat="1" ht="12" customHeight="1">
      <c r="B84" s="29"/>
      <c r="C84" s="26" t="s">
        <v>14</v>
      </c>
      <c r="L84" s="29"/>
    </row>
    <row r="85" spans="2:12" s="1" customFormat="1" ht="26.25" customHeight="1">
      <c r="B85" s="29"/>
      <c r="E85" s="235" t="str">
        <f>E7</f>
        <v>NPK a.s., Pardubická nemocnice, Výstavba pavilonu CUP s centralizací akutních provozů - Podzemní chodba</v>
      </c>
      <c r="F85" s="236"/>
      <c r="G85" s="236"/>
      <c r="H85" s="236"/>
      <c r="L85" s="29"/>
    </row>
    <row r="86" spans="2:12" ht="12" customHeight="1">
      <c r="B86" s="20"/>
      <c r="C86" s="26" t="s">
        <v>121</v>
      </c>
      <c r="L86" s="20"/>
    </row>
    <row r="87" spans="2:12" s="1" customFormat="1" ht="16.5" customHeight="1">
      <c r="B87" s="29"/>
      <c r="E87" s="235" t="s">
        <v>122</v>
      </c>
      <c r="F87" s="234"/>
      <c r="G87" s="234"/>
      <c r="H87" s="234"/>
      <c r="L87" s="29"/>
    </row>
    <row r="88" spans="2:12" s="1" customFormat="1" ht="12" customHeight="1">
      <c r="B88" s="29"/>
      <c r="C88" s="26" t="s">
        <v>123</v>
      </c>
      <c r="L88" s="29"/>
    </row>
    <row r="89" spans="2:12" s="1" customFormat="1" ht="16.5" customHeight="1">
      <c r="B89" s="29"/>
      <c r="E89" s="228" t="str">
        <f>E11</f>
        <v>D1_06_4d - Měření a regulace</v>
      </c>
      <c r="F89" s="234"/>
      <c r="G89" s="234"/>
      <c r="H89" s="234"/>
      <c r="L89" s="29"/>
    </row>
    <row r="90" spans="2:12" s="1" customFormat="1" ht="6.95" customHeight="1">
      <c r="B90" s="29"/>
      <c r="L90" s="29"/>
    </row>
    <row r="91" spans="2:12" s="1" customFormat="1" ht="12" customHeight="1">
      <c r="B91" s="29"/>
      <c r="C91" s="26" t="s">
        <v>18</v>
      </c>
      <c r="F91" s="24" t="str">
        <f>F14</f>
        <v>Pardubice</v>
      </c>
      <c r="I91" s="26" t="s">
        <v>20</v>
      </c>
      <c r="J91" s="49">
        <f>IF(J14="","",J14)</f>
        <v>44657</v>
      </c>
      <c r="L91" s="29"/>
    </row>
    <row r="92" spans="2:12" s="1" customFormat="1" ht="6.95" customHeight="1">
      <c r="B92" s="29"/>
      <c r="L92" s="29"/>
    </row>
    <row r="93" spans="2:12" s="1" customFormat="1" ht="25.7" customHeight="1">
      <c r="B93" s="29"/>
      <c r="C93" s="26" t="s">
        <v>21</v>
      </c>
      <c r="F93" s="24" t="str">
        <f>E17</f>
        <v>Pardubický kraj</v>
      </c>
      <c r="I93" s="26" t="s">
        <v>27</v>
      </c>
      <c r="J93" s="27" t="str">
        <f>E23</f>
        <v>Penta Projekt s.r.o., Mrštíkova 12, Jihlava</v>
      </c>
      <c r="L93" s="29"/>
    </row>
    <row r="94" spans="2:12" s="1" customFormat="1" ht="15.2" customHeight="1">
      <c r="B94" s="29"/>
      <c r="C94" s="26" t="s">
        <v>25</v>
      </c>
      <c r="F94" s="24" t="str">
        <f>IF(E20="","",E20)</f>
        <v xml:space="preserve"> </v>
      </c>
      <c r="I94" s="26" t="s">
        <v>30</v>
      </c>
      <c r="J94" s="27" t="str">
        <f>E26</f>
        <v>Milan Turek</v>
      </c>
      <c r="L94" s="29"/>
    </row>
    <row r="95" spans="2:12" s="1" customFormat="1" ht="10.35" customHeight="1">
      <c r="B95" s="29"/>
      <c r="L95" s="29"/>
    </row>
    <row r="96" spans="2:12" s="1" customFormat="1" ht="29.25" customHeight="1">
      <c r="B96" s="29"/>
      <c r="C96" s="102" t="s">
        <v>127</v>
      </c>
      <c r="D96" s="94"/>
      <c r="E96" s="94"/>
      <c r="F96" s="94"/>
      <c r="G96" s="94"/>
      <c r="H96" s="94"/>
      <c r="I96" s="94"/>
      <c r="J96" s="103" t="s">
        <v>128</v>
      </c>
      <c r="K96" s="94"/>
      <c r="L96" s="29"/>
    </row>
    <row r="97" spans="2:47" s="1" customFormat="1" ht="10.35" customHeight="1">
      <c r="B97" s="29"/>
      <c r="L97" s="29"/>
    </row>
    <row r="98" spans="2:47" s="1" customFormat="1" ht="22.9" customHeight="1">
      <c r="B98" s="29"/>
      <c r="C98" s="104" t="s">
        <v>129</v>
      </c>
      <c r="J98" s="62">
        <f>J123</f>
        <v>0</v>
      </c>
      <c r="L98" s="29"/>
      <c r="AU98" s="17" t="s">
        <v>130</v>
      </c>
    </row>
    <row r="99" spans="2:47" s="8" customFormat="1" ht="24.95" customHeight="1">
      <c r="B99" s="105"/>
      <c r="D99" s="106" t="s">
        <v>820</v>
      </c>
      <c r="E99" s="107"/>
      <c r="F99" s="107"/>
      <c r="G99" s="107"/>
      <c r="H99" s="107"/>
      <c r="I99" s="107"/>
      <c r="J99" s="108">
        <f>J124</f>
        <v>0</v>
      </c>
      <c r="L99" s="105"/>
    </row>
    <row r="100" spans="2:47" s="8" customFormat="1" ht="24.95" customHeight="1">
      <c r="B100" s="105"/>
      <c r="D100" s="106" t="s">
        <v>821</v>
      </c>
      <c r="E100" s="107"/>
      <c r="F100" s="107"/>
      <c r="G100" s="107"/>
      <c r="H100" s="107"/>
      <c r="I100" s="107"/>
      <c r="J100" s="108">
        <f>J128</f>
        <v>0</v>
      </c>
      <c r="L100" s="105"/>
    </row>
    <row r="101" spans="2:47" s="8" customFormat="1" ht="24.95" customHeight="1">
      <c r="B101" s="105"/>
      <c r="D101" s="106" t="s">
        <v>822</v>
      </c>
      <c r="E101" s="107"/>
      <c r="F101" s="107"/>
      <c r="G101" s="107"/>
      <c r="H101" s="107"/>
      <c r="I101" s="107"/>
      <c r="J101" s="108">
        <f>J132</f>
        <v>0</v>
      </c>
      <c r="L101" s="105"/>
    </row>
    <row r="102" spans="2:47" s="1" customFormat="1" ht="21.75" customHeight="1">
      <c r="B102" s="29"/>
      <c r="L102" s="29"/>
    </row>
    <row r="103" spans="2:47" s="1" customFormat="1" ht="6.95" customHeight="1">
      <c r="B103" s="41"/>
      <c r="C103" s="42"/>
      <c r="D103" s="42"/>
      <c r="E103" s="42"/>
      <c r="F103" s="42"/>
      <c r="G103" s="42"/>
      <c r="H103" s="42"/>
      <c r="I103" s="42"/>
      <c r="J103" s="42"/>
      <c r="K103" s="42"/>
      <c r="L103" s="29"/>
    </row>
    <row r="107" spans="2:47" s="1" customFormat="1" ht="6.95" customHeight="1">
      <c r="B107" s="43"/>
      <c r="C107" s="44"/>
      <c r="D107" s="44"/>
      <c r="E107" s="44"/>
      <c r="F107" s="44"/>
      <c r="G107" s="44"/>
      <c r="H107" s="44"/>
      <c r="I107" s="44"/>
      <c r="J107" s="44"/>
      <c r="K107" s="44"/>
      <c r="L107" s="29"/>
    </row>
    <row r="108" spans="2:47" s="1" customFormat="1" ht="24.95" customHeight="1">
      <c r="B108" s="29"/>
      <c r="C108" s="21" t="s">
        <v>145</v>
      </c>
      <c r="L108" s="29"/>
    </row>
    <row r="109" spans="2:47" s="1" customFormat="1" ht="6.95" customHeight="1">
      <c r="B109" s="29"/>
      <c r="L109" s="29"/>
    </row>
    <row r="110" spans="2:47" s="1" customFormat="1" ht="12" customHeight="1">
      <c r="B110" s="29"/>
      <c r="C110" s="26" t="s">
        <v>14</v>
      </c>
      <c r="L110" s="29"/>
    </row>
    <row r="111" spans="2:47" s="1" customFormat="1" ht="26.25" customHeight="1">
      <c r="B111" s="29"/>
      <c r="E111" s="235" t="str">
        <f>E7</f>
        <v>NPK a.s., Pardubická nemocnice, Výstavba pavilonu CUP s centralizací akutních provozů - Podzemní chodba</v>
      </c>
      <c r="F111" s="236"/>
      <c r="G111" s="236"/>
      <c r="H111" s="236"/>
      <c r="L111" s="29"/>
    </row>
    <row r="112" spans="2:47" ht="12" customHeight="1">
      <c r="B112" s="20"/>
      <c r="C112" s="26" t="s">
        <v>121</v>
      </c>
      <c r="L112" s="20"/>
    </row>
    <row r="113" spans="2:65" s="1" customFormat="1" ht="16.5" customHeight="1">
      <c r="B113" s="29"/>
      <c r="E113" s="235" t="s">
        <v>122</v>
      </c>
      <c r="F113" s="234"/>
      <c r="G113" s="234"/>
      <c r="H113" s="234"/>
      <c r="L113" s="29"/>
    </row>
    <row r="114" spans="2:65" s="1" customFormat="1" ht="12" customHeight="1">
      <c r="B114" s="29"/>
      <c r="C114" s="26" t="s">
        <v>123</v>
      </c>
      <c r="L114" s="29"/>
    </row>
    <row r="115" spans="2:65" s="1" customFormat="1" ht="16.5" customHeight="1">
      <c r="B115" s="29"/>
      <c r="E115" s="228" t="str">
        <f>E11</f>
        <v>D1_06_4d - Měření a regulace</v>
      </c>
      <c r="F115" s="234"/>
      <c r="G115" s="234"/>
      <c r="H115" s="234"/>
      <c r="L115" s="29"/>
    </row>
    <row r="116" spans="2:65" s="1" customFormat="1" ht="6.95" customHeight="1">
      <c r="B116" s="29"/>
      <c r="L116" s="29"/>
    </row>
    <row r="117" spans="2:65" s="1" customFormat="1" ht="12" customHeight="1">
      <c r="B117" s="29"/>
      <c r="C117" s="26" t="s">
        <v>18</v>
      </c>
      <c r="F117" s="24" t="str">
        <f>F14</f>
        <v>Pardubice</v>
      </c>
      <c r="I117" s="26" t="s">
        <v>20</v>
      </c>
      <c r="J117" s="49">
        <f>IF(J14="","",J14)</f>
        <v>44657</v>
      </c>
      <c r="L117" s="29"/>
    </row>
    <row r="118" spans="2:65" s="1" customFormat="1" ht="6.95" customHeight="1">
      <c r="B118" s="29"/>
      <c r="L118" s="29"/>
    </row>
    <row r="119" spans="2:65" s="1" customFormat="1" ht="25.7" customHeight="1">
      <c r="B119" s="29"/>
      <c r="C119" s="26" t="s">
        <v>21</v>
      </c>
      <c r="F119" s="24" t="str">
        <f>E17</f>
        <v>Pardubický kraj</v>
      </c>
      <c r="I119" s="26" t="s">
        <v>27</v>
      </c>
      <c r="J119" s="27" t="str">
        <f>E23</f>
        <v>Penta Projekt s.r.o., Mrštíkova 12, Jihlava</v>
      </c>
      <c r="L119" s="29"/>
    </row>
    <row r="120" spans="2:65" s="1" customFormat="1" ht="15.2" customHeight="1">
      <c r="B120" s="29"/>
      <c r="C120" s="26" t="s">
        <v>25</v>
      </c>
      <c r="F120" s="24" t="str">
        <f>IF(E20="","",E20)</f>
        <v xml:space="preserve"> </v>
      </c>
      <c r="I120" s="26" t="s">
        <v>30</v>
      </c>
      <c r="J120" s="27" t="str">
        <f>E26</f>
        <v>Milan Turek</v>
      </c>
      <c r="L120" s="29"/>
    </row>
    <row r="121" spans="2:65" s="1" customFormat="1" ht="10.35" customHeight="1">
      <c r="B121" s="29"/>
      <c r="L121" s="29"/>
    </row>
    <row r="122" spans="2:65" s="10" customFormat="1" ht="29.25" customHeight="1">
      <c r="B122" s="113"/>
      <c r="C122" s="114" t="s">
        <v>146</v>
      </c>
      <c r="D122" s="115" t="s">
        <v>57</v>
      </c>
      <c r="E122" s="115" t="s">
        <v>53</v>
      </c>
      <c r="F122" s="115" t="s">
        <v>54</v>
      </c>
      <c r="G122" s="115" t="s">
        <v>147</v>
      </c>
      <c r="H122" s="115" t="s">
        <v>148</v>
      </c>
      <c r="I122" s="115" t="s">
        <v>149</v>
      </c>
      <c r="J122" s="115" t="s">
        <v>128</v>
      </c>
      <c r="K122" s="116" t="s">
        <v>150</v>
      </c>
      <c r="L122" s="113"/>
      <c r="M122" s="55" t="s">
        <v>1</v>
      </c>
      <c r="N122" s="56" t="s">
        <v>36</v>
      </c>
      <c r="O122" s="56" t="s">
        <v>151</v>
      </c>
      <c r="P122" s="56" t="s">
        <v>152</v>
      </c>
      <c r="Q122" s="56" t="s">
        <v>153</v>
      </c>
      <c r="R122" s="56" t="s">
        <v>154</v>
      </c>
      <c r="S122" s="56" t="s">
        <v>155</v>
      </c>
      <c r="T122" s="57" t="s">
        <v>156</v>
      </c>
    </row>
    <row r="123" spans="2:65" s="1" customFormat="1" ht="22.9" customHeight="1">
      <c r="B123" s="29"/>
      <c r="C123" s="60" t="s">
        <v>157</v>
      </c>
      <c r="J123" s="117">
        <f>BK123</f>
        <v>0</v>
      </c>
      <c r="L123" s="29"/>
      <c r="M123" s="58"/>
      <c r="N123" s="50"/>
      <c r="O123" s="50"/>
      <c r="P123" s="118">
        <f>P124+P128+P132</f>
        <v>0</v>
      </c>
      <c r="Q123" s="50"/>
      <c r="R123" s="118">
        <f>R124+R128+R132</f>
        <v>0</v>
      </c>
      <c r="S123" s="50"/>
      <c r="T123" s="119">
        <f>T124+T128+T132</f>
        <v>0</v>
      </c>
      <c r="AT123" s="17" t="s">
        <v>71</v>
      </c>
      <c r="AU123" s="17" t="s">
        <v>130</v>
      </c>
      <c r="BK123" s="120">
        <f>BK124+BK128+BK132</f>
        <v>0</v>
      </c>
    </row>
    <row r="124" spans="2:65" s="11" customFormat="1" ht="25.9" customHeight="1">
      <c r="B124" s="121"/>
      <c r="D124" s="122" t="s">
        <v>71</v>
      </c>
      <c r="E124" s="123" t="s">
        <v>823</v>
      </c>
      <c r="F124" s="123" t="s">
        <v>824</v>
      </c>
      <c r="J124" s="124">
        <f>BK124</f>
        <v>0</v>
      </c>
      <c r="L124" s="121"/>
      <c r="M124" s="125"/>
      <c r="P124" s="126">
        <f>SUM(P125:P127)</f>
        <v>0</v>
      </c>
      <c r="R124" s="126">
        <f>SUM(R125:R127)</f>
        <v>0</v>
      </c>
      <c r="T124" s="127">
        <f>SUM(T125:T127)</f>
        <v>0</v>
      </c>
      <c r="AR124" s="122" t="s">
        <v>79</v>
      </c>
      <c r="AT124" s="128" t="s">
        <v>71</v>
      </c>
      <c r="AU124" s="128" t="s">
        <v>72</v>
      </c>
      <c r="AY124" s="122" t="s">
        <v>160</v>
      </c>
      <c r="BK124" s="129">
        <f>SUM(BK125:BK127)</f>
        <v>0</v>
      </c>
    </row>
    <row r="125" spans="2:65" s="1" customFormat="1" ht="37.9" customHeight="1">
      <c r="B125" s="132"/>
      <c r="C125" s="133" t="s">
        <v>79</v>
      </c>
      <c r="D125" s="133" t="s">
        <v>162</v>
      </c>
      <c r="E125" s="134" t="s">
        <v>825</v>
      </c>
      <c r="F125" s="135" t="s">
        <v>826</v>
      </c>
      <c r="G125" s="136" t="s">
        <v>382</v>
      </c>
      <c r="H125" s="137">
        <v>430</v>
      </c>
      <c r="I125" s="138">
        <v>0</v>
      </c>
      <c r="J125" s="138">
        <f>ROUND(I125*H125,2)</f>
        <v>0</v>
      </c>
      <c r="K125" s="135" t="s">
        <v>1</v>
      </c>
      <c r="L125" s="29"/>
      <c r="M125" s="139" t="s">
        <v>1</v>
      </c>
      <c r="N125" s="140" t="s">
        <v>37</v>
      </c>
      <c r="O125" s="141">
        <v>0</v>
      </c>
      <c r="P125" s="141">
        <f>O125*H125</f>
        <v>0</v>
      </c>
      <c r="Q125" s="141">
        <v>0</v>
      </c>
      <c r="R125" s="141">
        <f>Q125*H125</f>
        <v>0</v>
      </c>
      <c r="S125" s="141">
        <v>0</v>
      </c>
      <c r="T125" s="142">
        <f>S125*H125</f>
        <v>0</v>
      </c>
      <c r="AR125" s="143" t="s">
        <v>167</v>
      </c>
      <c r="AT125" s="143" t="s">
        <v>162</v>
      </c>
      <c r="AU125" s="143" t="s">
        <v>79</v>
      </c>
      <c r="AY125" s="17" t="s">
        <v>160</v>
      </c>
      <c r="BE125" s="144">
        <f>IF(N125="základní",J125,0)</f>
        <v>0</v>
      </c>
      <c r="BF125" s="144">
        <f>IF(N125="snížená",J125,0)</f>
        <v>0</v>
      </c>
      <c r="BG125" s="144">
        <f>IF(N125="zákl. přenesená",J125,0)</f>
        <v>0</v>
      </c>
      <c r="BH125" s="144">
        <f>IF(N125="sníž. přenesená",J125,0)</f>
        <v>0</v>
      </c>
      <c r="BI125" s="144">
        <f>IF(N125="nulová",J125,0)</f>
        <v>0</v>
      </c>
      <c r="BJ125" s="17" t="s">
        <v>79</v>
      </c>
      <c r="BK125" s="144">
        <f>ROUND(I125*H125,2)</f>
        <v>0</v>
      </c>
      <c r="BL125" s="17" t="s">
        <v>167</v>
      </c>
      <c r="BM125" s="143" t="s">
        <v>81</v>
      </c>
    </row>
    <row r="126" spans="2:65" s="1" customFormat="1" ht="21.75" customHeight="1">
      <c r="B126" s="132"/>
      <c r="C126" s="133" t="s">
        <v>81</v>
      </c>
      <c r="D126" s="133" t="s">
        <v>162</v>
      </c>
      <c r="E126" s="134" t="s">
        <v>827</v>
      </c>
      <c r="F126" s="135" t="s">
        <v>828</v>
      </c>
      <c r="G126" s="136" t="s">
        <v>382</v>
      </c>
      <c r="H126" s="137">
        <v>300</v>
      </c>
      <c r="I126" s="138">
        <v>0</v>
      </c>
      <c r="J126" s="138">
        <f>ROUND(I126*H126,2)</f>
        <v>0</v>
      </c>
      <c r="K126" s="135" t="s">
        <v>1</v>
      </c>
      <c r="L126" s="29"/>
      <c r="M126" s="139" t="s">
        <v>1</v>
      </c>
      <c r="N126" s="140" t="s">
        <v>37</v>
      </c>
      <c r="O126" s="141">
        <v>0</v>
      </c>
      <c r="P126" s="141">
        <f>O126*H126</f>
        <v>0</v>
      </c>
      <c r="Q126" s="141">
        <v>0</v>
      </c>
      <c r="R126" s="141">
        <f>Q126*H126</f>
        <v>0</v>
      </c>
      <c r="S126" s="141">
        <v>0</v>
      </c>
      <c r="T126" s="142">
        <f>S126*H126</f>
        <v>0</v>
      </c>
      <c r="AR126" s="143" t="s">
        <v>167</v>
      </c>
      <c r="AT126" s="143" t="s">
        <v>162</v>
      </c>
      <c r="AU126" s="143" t="s">
        <v>79</v>
      </c>
      <c r="AY126" s="17" t="s">
        <v>160</v>
      </c>
      <c r="BE126" s="144">
        <f>IF(N126="základní",J126,0)</f>
        <v>0</v>
      </c>
      <c r="BF126" s="144">
        <f>IF(N126="snížená",J126,0)</f>
        <v>0</v>
      </c>
      <c r="BG126" s="144">
        <f>IF(N126="zákl. přenesená",J126,0)</f>
        <v>0</v>
      </c>
      <c r="BH126" s="144">
        <f>IF(N126="sníž. přenesená",J126,0)</f>
        <v>0</v>
      </c>
      <c r="BI126" s="144">
        <f>IF(N126="nulová",J126,0)</f>
        <v>0</v>
      </c>
      <c r="BJ126" s="17" t="s">
        <v>79</v>
      </c>
      <c r="BK126" s="144">
        <f>ROUND(I126*H126,2)</f>
        <v>0</v>
      </c>
      <c r="BL126" s="17" t="s">
        <v>167</v>
      </c>
      <c r="BM126" s="143" t="s">
        <v>167</v>
      </c>
    </row>
    <row r="127" spans="2:65" s="1" customFormat="1" ht="24.2" customHeight="1">
      <c r="B127" s="132"/>
      <c r="C127" s="133" t="s">
        <v>184</v>
      </c>
      <c r="D127" s="133" t="s">
        <v>162</v>
      </c>
      <c r="E127" s="134" t="s">
        <v>829</v>
      </c>
      <c r="F127" s="135" t="s">
        <v>830</v>
      </c>
      <c r="G127" s="136" t="s">
        <v>382</v>
      </c>
      <c r="H127" s="137">
        <v>30</v>
      </c>
      <c r="I127" s="138">
        <v>0</v>
      </c>
      <c r="J127" s="138">
        <f>ROUND(I127*H127,2)</f>
        <v>0</v>
      </c>
      <c r="K127" s="135" t="s">
        <v>1</v>
      </c>
      <c r="L127" s="29"/>
      <c r="M127" s="139" t="s">
        <v>1</v>
      </c>
      <c r="N127" s="140" t="s">
        <v>37</v>
      </c>
      <c r="O127" s="141">
        <v>0</v>
      </c>
      <c r="P127" s="141">
        <f>O127*H127</f>
        <v>0</v>
      </c>
      <c r="Q127" s="141">
        <v>0</v>
      </c>
      <c r="R127" s="141">
        <f>Q127*H127</f>
        <v>0</v>
      </c>
      <c r="S127" s="141">
        <v>0</v>
      </c>
      <c r="T127" s="142">
        <f>S127*H127</f>
        <v>0</v>
      </c>
      <c r="AR127" s="143" t="s">
        <v>167</v>
      </c>
      <c r="AT127" s="143" t="s">
        <v>162</v>
      </c>
      <c r="AU127" s="143" t="s">
        <v>79</v>
      </c>
      <c r="AY127" s="17" t="s">
        <v>160</v>
      </c>
      <c r="BE127" s="144">
        <f>IF(N127="základní",J127,0)</f>
        <v>0</v>
      </c>
      <c r="BF127" s="144">
        <f>IF(N127="snížená",J127,0)</f>
        <v>0</v>
      </c>
      <c r="BG127" s="144">
        <f>IF(N127="zákl. přenesená",J127,0)</f>
        <v>0</v>
      </c>
      <c r="BH127" s="144">
        <f>IF(N127="sníž. přenesená",J127,0)</f>
        <v>0</v>
      </c>
      <c r="BI127" s="144">
        <f>IF(N127="nulová",J127,0)</f>
        <v>0</v>
      </c>
      <c r="BJ127" s="17" t="s">
        <v>79</v>
      </c>
      <c r="BK127" s="144">
        <f>ROUND(I127*H127,2)</f>
        <v>0</v>
      </c>
      <c r="BL127" s="17" t="s">
        <v>167</v>
      </c>
      <c r="BM127" s="143" t="s">
        <v>202</v>
      </c>
    </row>
    <row r="128" spans="2:65" s="11" customFormat="1" ht="25.9" customHeight="1">
      <c r="B128" s="121"/>
      <c r="D128" s="122" t="s">
        <v>71</v>
      </c>
      <c r="E128" s="123" t="s">
        <v>831</v>
      </c>
      <c r="F128" s="123" t="s">
        <v>832</v>
      </c>
      <c r="J128" s="124">
        <f>BK128</f>
        <v>0</v>
      </c>
      <c r="L128" s="121"/>
      <c r="M128" s="125"/>
      <c r="P128" s="126">
        <f>SUM(P129:P131)</f>
        <v>0</v>
      </c>
      <c r="R128" s="126">
        <f>SUM(R129:R131)</f>
        <v>0</v>
      </c>
      <c r="T128" s="127">
        <f>SUM(T129:T131)</f>
        <v>0</v>
      </c>
      <c r="AR128" s="122" t="s">
        <v>79</v>
      </c>
      <c r="AT128" s="128" t="s">
        <v>71</v>
      </c>
      <c r="AU128" s="128" t="s">
        <v>72</v>
      </c>
      <c r="AY128" s="122" t="s">
        <v>160</v>
      </c>
      <c r="BK128" s="129">
        <f>SUM(BK129:BK131)</f>
        <v>0</v>
      </c>
    </row>
    <row r="129" spans="2:65" s="1" customFormat="1" ht="24.2" customHeight="1">
      <c r="B129" s="132"/>
      <c r="C129" s="133" t="s">
        <v>167</v>
      </c>
      <c r="D129" s="133" t="s">
        <v>162</v>
      </c>
      <c r="E129" s="134" t="s">
        <v>833</v>
      </c>
      <c r="F129" s="135" t="s">
        <v>834</v>
      </c>
      <c r="G129" s="136" t="s">
        <v>382</v>
      </c>
      <c r="H129" s="137">
        <v>50</v>
      </c>
      <c r="I129" s="138">
        <v>0</v>
      </c>
      <c r="J129" s="138">
        <f>ROUND(I129*H129,2)</f>
        <v>0</v>
      </c>
      <c r="K129" s="135" t="s">
        <v>1</v>
      </c>
      <c r="L129" s="29"/>
      <c r="M129" s="139" t="s">
        <v>1</v>
      </c>
      <c r="N129" s="140" t="s">
        <v>37</v>
      </c>
      <c r="O129" s="141">
        <v>0</v>
      </c>
      <c r="P129" s="141">
        <f>O129*H129</f>
        <v>0</v>
      </c>
      <c r="Q129" s="141">
        <v>0</v>
      </c>
      <c r="R129" s="141">
        <f>Q129*H129</f>
        <v>0</v>
      </c>
      <c r="S129" s="141">
        <v>0</v>
      </c>
      <c r="T129" s="142">
        <f>S129*H129</f>
        <v>0</v>
      </c>
      <c r="AR129" s="143" t="s">
        <v>167</v>
      </c>
      <c r="AT129" s="143" t="s">
        <v>162</v>
      </c>
      <c r="AU129" s="143" t="s">
        <v>79</v>
      </c>
      <c r="AY129" s="17" t="s">
        <v>160</v>
      </c>
      <c r="BE129" s="144">
        <f>IF(N129="základní",J129,0)</f>
        <v>0</v>
      </c>
      <c r="BF129" s="144">
        <f>IF(N129="snížená",J129,0)</f>
        <v>0</v>
      </c>
      <c r="BG129" s="144">
        <f>IF(N129="zákl. přenesená",J129,0)</f>
        <v>0</v>
      </c>
      <c r="BH129" s="144">
        <f>IF(N129="sníž. přenesená",J129,0)</f>
        <v>0</v>
      </c>
      <c r="BI129" s="144">
        <f>IF(N129="nulová",J129,0)</f>
        <v>0</v>
      </c>
      <c r="BJ129" s="17" t="s">
        <v>79</v>
      </c>
      <c r="BK129" s="144">
        <f>ROUND(I129*H129,2)</f>
        <v>0</v>
      </c>
      <c r="BL129" s="17" t="s">
        <v>167</v>
      </c>
      <c r="BM129" s="143" t="s">
        <v>214</v>
      </c>
    </row>
    <row r="130" spans="2:65" s="1" customFormat="1" ht="33" customHeight="1">
      <c r="B130" s="132"/>
      <c r="C130" s="133" t="s">
        <v>196</v>
      </c>
      <c r="D130" s="133" t="s">
        <v>162</v>
      </c>
      <c r="E130" s="134" t="s">
        <v>835</v>
      </c>
      <c r="F130" s="135" t="s">
        <v>836</v>
      </c>
      <c r="G130" s="136" t="s">
        <v>382</v>
      </c>
      <c r="H130" s="137">
        <v>80</v>
      </c>
      <c r="I130" s="138">
        <v>0</v>
      </c>
      <c r="J130" s="138">
        <f>ROUND(I130*H130,2)</f>
        <v>0</v>
      </c>
      <c r="K130" s="135" t="s">
        <v>1</v>
      </c>
      <c r="L130" s="29"/>
      <c r="M130" s="139" t="s">
        <v>1</v>
      </c>
      <c r="N130" s="140" t="s">
        <v>37</v>
      </c>
      <c r="O130" s="141">
        <v>0</v>
      </c>
      <c r="P130" s="141">
        <f>O130*H130</f>
        <v>0</v>
      </c>
      <c r="Q130" s="141">
        <v>0</v>
      </c>
      <c r="R130" s="141">
        <f>Q130*H130</f>
        <v>0</v>
      </c>
      <c r="S130" s="141">
        <v>0</v>
      </c>
      <c r="T130" s="142">
        <f>S130*H130</f>
        <v>0</v>
      </c>
      <c r="AR130" s="143" t="s">
        <v>167</v>
      </c>
      <c r="AT130" s="143" t="s">
        <v>162</v>
      </c>
      <c r="AU130" s="143" t="s">
        <v>79</v>
      </c>
      <c r="AY130" s="17" t="s">
        <v>160</v>
      </c>
      <c r="BE130" s="144">
        <f>IF(N130="základní",J130,0)</f>
        <v>0</v>
      </c>
      <c r="BF130" s="144">
        <f>IF(N130="snížená",J130,0)</f>
        <v>0</v>
      </c>
      <c r="BG130" s="144">
        <f>IF(N130="zákl. přenesená",J130,0)</f>
        <v>0</v>
      </c>
      <c r="BH130" s="144">
        <f>IF(N130="sníž. přenesená",J130,0)</f>
        <v>0</v>
      </c>
      <c r="BI130" s="144">
        <f>IF(N130="nulová",J130,0)</f>
        <v>0</v>
      </c>
      <c r="BJ130" s="17" t="s">
        <v>79</v>
      </c>
      <c r="BK130" s="144">
        <f>ROUND(I130*H130,2)</f>
        <v>0</v>
      </c>
      <c r="BL130" s="17" t="s">
        <v>167</v>
      </c>
      <c r="BM130" s="143" t="s">
        <v>227</v>
      </c>
    </row>
    <row r="131" spans="2:65" s="1" customFormat="1" ht="44.25" customHeight="1">
      <c r="B131" s="132"/>
      <c r="C131" s="133" t="s">
        <v>202</v>
      </c>
      <c r="D131" s="133" t="s">
        <v>162</v>
      </c>
      <c r="E131" s="134" t="s">
        <v>837</v>
      </c>
      <c r="F131" s="135" t="s">
        <v>838</v>
      </c>
      <c r="G131" s="136" t="s">
        <v>839</v>
      </c>
      <c r="H131" s="137">
        <v>10</v>
      </c>
      <c r="I131" s="138">
        <v>0</v>
      </c>
      <c r="J131" s="138">
        <f>ROUND(I131*H131,2)</f>
        <v>0</v>
      </c>
      <c r="K131" s="135" t="s">
        <v>1</v>
      </c>
      <c r="L131" s="29"/>
      <c r="M131" s="139" t="s">
        <v>1</v>
      </c>
      <c r="N131" s="140" t="s">
        <v>37</v>
      </c>
      <c r="O131" s="141">
        <v>0</v>
      </c>
      <c r="P131" s="141">
        <f>O131*H131</f>
        <v>0</v>
      </c>
      <c r="Q131" s="141">
        <v>0</v>
      </c>
      <c r="R131" s="141">
        <f>Q131*H131</f>
        <v>0</v>
      </c>
      <c r="S131" s="141">
        <v>0</v>
      </c>
      <c r="T131" s="142">
        <f>S131*H131</f>
        <v>0</v>
      </c>
      <c r="AR131" s="143" t="s">
        <v>167</v>
      </c>
      <c r="AT131" s="143" t="s">
        <v>162</v>
      </c>
      <c r="AU131" s="143" t="s">
        <v>79</v>
      </c>
      <c r="AY131" s="17" t="s">
        <v>160</v>
      </c>
      <c r="BE131" s="144">
        <f>IF(N131="základní",J131,0)</f>
        <v>0</v>
      </c>
      <c r="BF131" s="144">
        <f>IF(N131="snížená",J131,0)</f>
        <v>0</v>
      </c>
      <c r="BG131" s="144">
        <f>IF(N131="zákl. přenesená",J131,0)</f>
        <v>0</v>
      </c>
      <c r="BH131" s="144">
        <f>IF(N131="sníž. přenesená",J131,0)</f>
        <v>0</v>
      </c>
      <c r="BI131" s="144">
        <f>IF(N131="nulová",J131,0)</f>
        <v>0</v>
      </c>
      <c r="BJ131" s="17" t="s">
        <v>79</v>
      </c>
      <c r="BK131" s="144">
        <f>ROUND(I131*H131,2)</f>
        <v>0</v>
      </c>
      <c r="BL131" s="17" t="s">
        <v>167</v>
      </c>
      <c r="BM131" s="143" t="s">
        <v>239</v>
      </c>
    </row>
    <row r="132" spans="2:65" s="11" customFormat="1" ht="25.9" customHeight="1">
      <c r="B132" s="121"/>
      <c r="D132" s="122" t="s">
        <v>71</v>
      </c>
      <c r="E132" s="123" t="s">
        <v>840</v>
      </c>
      <c r="F132" s="123" t="s">
        <v>841</v>
      </c>
      <c r="J132" s="124">
        <f>BK132</f>
        <v>0</v>
      </c>
      <c r="L132" s="121"/>
      <c r="M132" s="125"/>
      <c r="P132" s="126">
        <f>SUM(P133:P137)</f>
        <v>0</v>
      </c>
      <c r="R132" s="126">
        <f>SUM(R133:R137)</f>
        <v>0</v>
      </c>
      <c r="T132" s="127">
        <f>SUM(T133:T137)</f>
        <v>0</v>
      </c>
      <c r="AR132" s="122" t="s">
        <v>79</v>
      </c>
      <c r="AT132" s="128" t="s">
        <v>71</v>
      </c>
      <c r="AU132" s="128" t="s">
        <v>72</v>
      </c>
      <c r="AY132" s="122" t="s">
        <v>160</v>
      </c>
      <c r="BK132" s="129">
        <f>SUM(BK133:BK137)</f>
        <v>0</v>
      </c>
    </row>
    <row r="133" spans="2:65" s="1" customFormat="1" ht="44.25" customHeight="1">
      <c r="B133" s="132"/>
      <c r="C133" s="133" t="s">
        <v>208</v>
      </c>
      <c r="D133" s="133" t="s">
        <v>162</v>
      </c>
      <c r="E133" s="134" t="s">
        <v>842</v>
      </c>
      <c r="F133" s="135" t="s">
        <v>843</v>
      </c>
      <c r="G133" s="136" t="s">
        <v>844</v>
      </c>
      <c r="H133" s="137">
        <v>1</v>
      </c>
      <c r="I133" s="138">
        <v>0</v>
      </c>
      <c r="J133" s="138">
        <f>ROUND(I133*H133,2)</f>
        <v>0</v>
      </c>
      <c r="K133" s="135" t="s">
        <v>1</v>
      </c>
      <c r="L133" s="29"/>
      <c r="M133" s="139" t="s">
        <v>1</v>
      </c>
      <c r="N133" s="140" t="s">
        <v>37</v>
      </c>
      <c r="O133" s="141">
        <v>0</v>
      </c>
      <c r="P133" s="141">
        <f>O133*H133</f>
        <v>0</v>
      </c>
      <c r="Q133" s="141">
        <v>0</v>
      </c>
      <c r="R133" s="141">
        <f>Q133*H133</f>
        <v>0</v>
      </c>
      <c r="S133" s="141">
        <v>0</v>
      </c>
      <c r="T133" s="142">
        <f>S133*H133</f>
        <v>0</v>
      </c>
      <c r="AR133" s="143" t="s">
        <v>167</v>
      </c>
      <c r="AT133" s="143" t="s">
        <v>162</v>
      </c>
      <c r="AU133" s="143" t="s">
        <v>79</v>
      </c>
      <c r="AY133" s="17" t="s">
        <v>160</v>
      </c>
      <c r="BE133" s="144">
        <f>IF(N133="základní",J133,0)</f>
        <v>0</v>
      </c>
      <c r="BF133" s="144">
        <f>IF(N133="snížená",J133,0)</f>
        <v>0</v>
      </c>
      <c r="BG133" s="144">
        <f>IF(N133="zákl. přenesená",J133,0)</f>
        <v>0</v>
      </c>
      <c r="BH133" s="144">
        <f>IF(N133="sníž. přenesená",J133,0)</f>
        <v>0</v>
      </c>
      <c r="BI133" s="144">
        <f>IF(N133="nulová",J133,0)</f>
        <v>0</v>
      </c>
      <c r="BJ133" s="17" t="s">
        <v>79</v>
      </c>
      <c r="BK133" s="144">
        <f>ROUND(I133*H133,2)</f>
        <v>0</v>
      </c>
      <c r="BL133" s="17" t="s">
        <v>167</v>
      </c>
      <c r="BM133" s="143" t="s">
        <v>255</v>
      </c>
    </row>
    <row r="134" spans="2:65" s="1" customFormat="1" ht="24.2" customHeight="1">
      <c r="B134" s="132"/>
      <c r="C134" s="133" t="s">
        <v>214</v>
      </c>
      <c r="D134" s="133" t="s">
        <v>162</v>
      </c>
      <c r="E134" s="134" t="s">
        <v>845</v>
      </c>
      <c r="F134" s="135" t="s">
        <v>846</v>
      </c>
      <c r="G134" s="136" t="s">
        <v>839</v>
      </c>
      <c r="H134" s="137">
        <v>10</v>
      </c>
      <c r="I134" s="138">
        <v>0</v>
      </c>
      <c r="J134" s="138">
        <f>ROUND(I134*H134,2)</f>
        <v>0</v>
      </c>
      <c r="K134" s="135" t="s">
        <v>1</v>
      </c>
      <c r="L134" s="29"/>
      <c r="M134" s="139" t="s">
        <v>1</v>
      </c>
      <c r="N134" s="140" t="s">
        <v>37</v>
      </c>
      <c r="O134" s="141">
        <v>0</v>
      </c>
      <c r="P134" s="141">
        <f>O134*H134</f>
        <v>0</v>
      </c>
      <c r="Q134" s="141">
        <v>0</v>
      </c>
      <c r="R134" s="141">
        <f>Q134*H134</f>
        <v>0</v>
      </c>
      <c r="S134" s="141">
        <v>0</v>
      </c>
      <c r="T134" s="142">
        <f>S134*H134</f>
        <v>0</v>
      </c>
      <c r="AR134" s="143" t="s">
        <v>167</v>
      </c>
      <c r="AT134" s="143" t="s">
        <v>162</v>
      </c>
      <c r="AU134" s="143" t="s">
        <v>79</v>
      </c>
      <c r="AY134" s="17" t="s">
        <v>160</v>
      </c>
      <c r="BE134" s="144">
        <f>IF(N134="základní",J134,0)</f>
        <v>0</v>
      </c>
      <c r="BF134" s="144">
        <f>IF(N134="snížená",J134,0)</f>
        <v>0</v>
      </c>
      <c r="BG134" s="144">
        <f>IF(N134="zákl. přenesená",J134,0)</f>
        <v>0</v>
      </c>
      <c r="BH134" s="144">
        <f>IF(N134="sníž. přenesená",J134,0)</f>
        <v>0</v>
      </c>
      <c r="BI134" s="144">
        <f>IF(N134="nulová",J134,0)</f>
        <v>0</v>
      </c>
      <c r="BJ134" s="17" t="s">
        <v>79</v>
      </c>
      <c r="BK134" s="144">
        <f>ROUND(I134*H134,2)</f>
        <v>0</v>
      </c>
      <c r="BL134" s="17" t="s">
        <v>167</v>
      </c>
      <c r="BM134" s="143" t="s">
        <v>269</v>
      </c>
    </row>
    <row r="135" spans="2:65" s="1" customFormat="1" ht="16.5" customHeight="1">
      <c r="B135" s="132"/>
      <c r="C135" s="133" t="s">
        <v>221</v>
      </c>
      <c r="D135" s="133" t="s">
        <v>162</v>
      </c>
      <c r="E135" s="134" t="s">
        <v>847</v>
      </c>
      <c r="F135" s="135" t="s">
        <v>848</v>
      </c>
      <c r="G135" s="136" t="s">
        <v>844</v>
      </c>
      <c r="H135" s="137">
        <v>1</v>
      </c>
      <c r="I135" s="138">
        <v>0</v>
      </c>
      <c r="J135" s="138">
        <f>ROUND(I135*H135,2)</f>
        <v>0</v>
      </c>
      <c r="K135" s="135" t="s">
        <v>1</v>
      </c>
      <c r="L135" s="29"/>
      <c r="M135" s="139" t="s">
        <v>1</v>
      </c>
      <c r="N135" s="140" t="s">
        <v>37</v>
      </c>
      <c r="O135" s="141">
        <v>0</v>
      </c>
      <c r="P135" s="141">
        <f>O135*H135</f>
        <v>0</v>
      </c>
      <c r="Q135" s="141">
        <v>0</v>
      </c>
      <c r="R135" s="141">
        <f>Q135*H135</f>
        <v>0</v>
      </c>
      <c r="S135" s="141">
        <v>0</v>
      </c>
      <c r="T135" s="142">
        <f>S135*H135</f>
        <v>0</v>
      </c>
      <c r="AR135" s="143" t="s">
        <v>167</v>
      </c>
      <c r="AT135" s="143" t="s">
        <v>162</v>
      </c>
      <c r="AU135" s="143" t="s">
        <v>79</v>
      </c>
      <c r="AY135" s="17" t="s">
        <v>160</v>
      </c>
      <c r="BE135" s="144">
        <f>IF(N135="základní",J135,0)</f>
        <v>0</v>
      </c>
      <c r="BF135" s="144">
        <f>IF(N135="snížená",J135,0)</f>
        <v>0</v>
      </c>
      <c r="BG135" s="144">
        <f>IF(N135="zákl. přenesená",J135,0)</f>
        <v>0</v>
      </c>
      <c r="BH135" s="144">
        <f>IF(N135="sníž. přenesená",J135,0)</f>
        <v>0</v>
      </c>
      <c r="BI135" s="144">
        <f>IF(N135="nulová",J135,0)</f>
        <v>0</v>
      </c>
      <c r="BJ135" s="17" t="s">
        <v>79</v>
      </c>
      <c r="BK135" s="144">
        <f>ROUND(I135*H135,2)</f>
        <v>0</v>
      </c>
      <c r="BL135" s="17" t="s">
        <v>167</v>
      </c>
      <c r="BM135" s="143" t="s">
        <v>281</v>
      </c>
    </row>
    <row r="136" spans="2:65" s="1" customFormat="1" ht="16.5" customHeight="1">
      <c r="B136" s="132"/>
      <c r="C136" s="133" t="s">
        <v>227</v>
      </c>
      <c r="D136" s="133" t="s">
        <v>162</v>
      </c>
      <c r="E136" s="134" t="s">
        <v>849</v>
      </c>
      <c r="F136" s="135" t="s">
        <v>850</v>
      </c>
      <c r="G136" s="136" t="s">
        <v>844</v>
      </c>
      <c r="H136" s="137">
        <v>1</v>
      </c>
      <c r="I136" s="138">
        <v>0</v>
      </c>
      <c r="J136" s="138">
        <f>ROUND(I136*H136,2)</f>
        <v>0</v>
      </c>
      <c r="K136" s="135" t="s">
        <v>1</v>
      </c>
      <c r="L136" s="29"/>
      <c r="M136" s="139" t="s">
        <v>1</v>
      </c>
      <c r="N136" s="140" t="s">
        <v>37</v>
      </c>
      <c r="O136" s="141">
        <v>0</v>
      </c>
      <c r="P136" s="141">
        <f>O136*H136</f>
        <v>0</v>
      </c>
      <c r="Q136" s="141">
        <v>0</v>
      </c>
      <c r="R136" s="141">
        <f>Q136*H136</f>
        <v>0</v>
      </c>
      <c r="S136" s="141">
        <v>0</v>
      </c>
      <c r="T136" s="142">
        <f>S136*H136</f>
        <v>0</v>
      </c>
      <c r="AR136" s="143" t="s">
        <v>167</v>
      </c>
      <c r="AT136" s="143" t="s">
        <v>162</v>
      </c>
      <c r="AU136" s="143" t="s">
        <v>79</v>
      </c>
      <c r="AY136" s="17" t="s">
        <v>160</v>
      </c>
      <c r="BE136" s="144">
        <f>IF(N136="základní",J136,0)</f>
        <v>0</v>
      </c>
      <c r="BF136" s="144">
        <f>IF(N136="snížená",J136,0)</f>
        <v>0</v>
      </c>
      <c r="BG136" s="144">
        <f>IF(N136="zákl. přenesená",J136,0)</f>
        <v>0</v>
      </c>
      <c r="BH136" s="144">
        <f>IF(N136="sníž. přenesená",J136,0)</f>
        <v>0</v>
      </c>
      <c r="BI136" s="144">
        <f>IF(N136="nulová",J136,0)</f>
        <v>0</v>
      </c>
      <c r="BJ136" s="17" t="s">
        <v>79</v>
      </c>
      <c r="BK136" s="144">
        <f>ROUND(I136*H136,2)</f>
        <v>0</v>
      </c>
      <c r="BL136" s="17" t="s">
        <v>167</v>
      </c>
      <c r="BM136" s="143" t="s">
        <v>293</v>
      </c>
    </row>
    <row r="137" spans="2:65" s="1" customFormat="1" ht="16.5" customHeight="1">
      <c r="B137" s="132"/>
      <c r="C137" s="133" t="s">
        <v>233</v>
      </c>
      <c r="D137" s="133" t="s">
        <v>162</v>
      </c>
      <c r="E137" s="134" t="s">
        <v>851</v>
      </c>
      <c r="F137" s="135" t="s">
        <v>852</v>
      </c>
      <c r="G137" s="136" t="s">
        <v>844</v>
      </c>
      <c r="H137" s="137">
        <v>1</v>
      </c>
      <c r="I137" s="138">
        <v>0</v>
      </c>
      <c r="J137" s="138">
        <f>ROUND(I137*H137,2)</f>
        <v>0</v>
      </c>
      <c r="K137" s="135" t="s">
        <v>1</v>
      </c>
      <c r="L137" s="29"/>
      <c r="M137" s="188" t="s">
        <v>1</v>
      </c>
      <c r="N137" s="189" t="s">
        <v>37</v>
      </c>
      <c r="O137" s="190">
        <v>0</v>
      </c>
      <c r="P137" s="190">
        <f>O137*H137</f>
        <v>0</v>
      </c>
      <c r="Q137" s="190">
        <v>0</v>
      </c>
      <c r="R137" s="190">
        <f>Q137*H137</f>
        <v>0</v>
      </c>
      <c r="S137" s="190">
        <v>0</v>
      </c>
      <c r="T137" s="191">
        <f>S137*H137</f>
        <v>0</v>
      </c>
      <c r="AR137" s="143" t="s">
        <v>167</v>
      </c>
      <c r="AT137" s="143" t="s">
        <v>162</v>
      </c>
      <c r="AU137" s="143" t="s">
        <v>79</v>
      </c>
      <c r="AY137" s="17" t="s">
        <v>160</v>
      </c>
      <c r="BE137" s="144">
        <f>IF(N137="základní",J137,0)</f>
        <v>0</v>
      </c>
      <c r="BF137" s="144">
        <f>IF(N137="snížená",J137,0)</f>
        <v>0</v>
      </c>
      <c r="BG137" s="144">
        <f>IF(N137="zákl. přenesená",J137,0)</f>
        <v>0</v>
      </c>
      <c r="BH137" s="144">
        <f>IF(N137="sníž. přenesená",J137,0)</f>
        <v>0</v>
      </c>
      <c r="BI137" s="144">
        <f>IF(N137="nulová",J137,0)</f>
        <v>0</v>
      </c>
      <c r="BJ137" s="17" t="s">
        <v>79</v>
      </c>
      <c r="BK137" s="144">
        <f>ROUND(I137*H137,2)</f>
        <v>0</v>
      </c>
      <c r="BL137" s="17" t="s">
        <v>167</v>
      </c>
      <c r="BM137" s="143" t="s">
        <v>303</v>
      </c>
    </row>
    <row r="138" spans="2:65" s="1" customFormat="1" ht="6.95" customHeight="1">
      <c r="B138" s="41"/>
      <c r="C138" s="42"/>
      <c r="D138" s="42"/>
      <c r="E138" s="42"/>
      <c r="F138" s="42"/>
      <c r="G138" s="42"/>
      <c r="H138" s="42"/>
      <c r="I138" s="42"/>
      <c r="J138" s="42"/>
      <c r="K138" s="42"/>
      <c r="L138" s="29"/>
    </row>
  </sheetData>
  <autoFilter ref="C122:K137" xr:uid="{00000000-0009-0000-0000-000003000000}"/>
  <mergeCells count="12">
    <mergeCell ref="E115:H115"/>
    <mergeCell ref="L2:V2"/>
    <mergeCell ref="E85:H85"/>
    <mergeCell ref="E87:H87"/>
    <mergeCell ref="E89:H89"/>
    <mergeCell ref="E111:H111"/>
    <mergeCell ref="E113:H113"/>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2:BM219"/>
  <sheetViews>
    <sheetView showGridLines="0" workbookViewId="0">
      <selection activeCell="J144" sqref="J144"/>
    </sheetView>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03" t="s">
        <v>5</v>
      </c>
      <c r="M2" s="204"/>
      <c r="N2" s="204"/>
      <c r="O2" s="204"/>
      <c r="P2" s="204"/>
      <c r="Q2" s="204"/>
      <c r="R2" s="204"/>
      <c r="S2" s="204"/>
      <c r="T2" s="204"/>
      <c r="U2" s="204"/>
      <c r="V2" s="204"/>
      <c r="AT2" s="17" t="s">
        <v>95</v>
      </c>
    </row>
    <row r="3" spans="2:46" ht="6.95" customHeight="1">
      <c r="B3" s="18"/>
      <c r="C3" s="19"/>
      <c r="D3" s="19"/>
      <c r="E3" s="19"/>
      <c r="F3" s="19"/>
      <c r="G3" s="19"/>
      <c r="H3" s="19"/>
      <c r="I3" s="19"/>
      <c r="J3" s="19"/>
      <c r="K3" s="19"/>
      <c r="L3" s="20"/>
      <c r="AT3" s="17" t="s">
        <v>81</v>
      </c>
    </row>
    <row r="4" spans="2:46" ht="24.95" customHeight="1">
      <c r="B4" s="20"/>
      <c r="D4" s="21" t="s">
        <v>120</v>
      </c>
      <c r="L4" s="20"/>
      <c r="M4" s="89" t="s">
        <v>10</v>
      </c>
      <c r="AT4" s="17" t="s">
        <v>3</v>
      </c>
    </row>
    <row r="5" spans="2:46" ht="6.95" customHeight="1">
      <c r="B5" s="20"/>
      <c r="L5" s="20"/>
    </row>
    <row r="6" spans="2:46" ht="12" customHeight="1">
      <c r="B6" s="20"/>
      <c r="D6" s="26" t="s">
        <v>14</v>
      </c>
      <c r="L6" s="20"/>
    </row>
    <row r="7" spans="2:46" ht="26.25" customHeight="1">
      <c r="B7" s="20"/>
      <c r="E7" s="235" t="str">
        <f>'Rekapitulace stavby'!K6</f>
        <v>NPK a.s., Pardubická nemocnice, Výstavba pavilonu CUP s centralizací akutních provozů - Podzemní chodba</v>
      </c>
      <c r="F7" s="236"/>
      <c r="G7" s="236"/>
      <c r="H7" s="236"/>
      <c r="L7" s="20"/>
    </row>
    <row r="8" spans="2:46" ht="12" customHeight="1">
      <c r="B8" s="20"/>
      <c r="D8" s="26" t="s">
        <v>121</v>
      </c>
      <c r="L8" s="20"/>
    </row>
    <row r="9" spans="2:46" s="1" customFormat="1" ht="16.5" customHeight="1">
      <c r="B9" s="29"/>
      <c r="E9" s="235" t="s">
        <v>122</v>
      </c>
      <c r="F9" s="234"/>
      <c r="G9" s="234"/>
      <c r="H9" s="234"/>
      <c r="L9" s="29"/>
    </row>
    <row r="10" spans="2:46" s="1" customFormat="1" ht="12" customHeight="1">
      <c r="B10" s="29"/>
      <c r="D10" s="26" t="s">
        <v>123</v>
      </c>
      <c r="L10" s="29"/>
    </row>
    <row r="11" spans="2:46" s="1" customFormat="1" ht="16.5" customHeight="1">
      <c r="B11" s="29"/>
      <c r="E11" s="228" t="s">
        <v>853</v>
      </c>
      <c r="F11" s="234"/>
      <c r="G11" s="234"/>
      <c r="H11" s="234"/>
      <c r="L11" s="29"/>
    </row>
    <row r="12" spans="2:46" s="1" customFormat="1">
      <c r="B12" s="29"/>
      <c r="L12" s="29"/>
    </row>
    <row r="13" spans="2:46" s="1" customFormat="1" ht="12" customHeight="1">
      <c r="B13" s="29"/>
      <c r="D13" s="26" t="s">
        <v>16</v>
      </c>
      <c r="F13" s="24" t="s">
        <v>1</v>
      </c>
      <c r="I13" s="26" t="s">
        <v>17</v>
      </c>
      <c r="J13" s="24" t="s">
        <v>1</v>
      </c>
      <c r="L13" s="29"/>
    </row>
    <row r="14" spans="2:46" s="1" customFormat="1" ht="12" customHeight="1">
      <c r="B14" s="29"/>
      <c r="D14" s="26" t="s">
        <v>18</v>
      </c>
      <c r="F14" s="24" t="s">
        <v>19</v>
      </c>
      <c r="I14" s="26" t="s">
        <v>20</v>
      </c>
      <c r="J14" s="49">
        <f>'Rekapitulace stavby'!AN8</f>
        <v>44657</v>
      </c>
      <c r="L14" s="29"/>
    </row>
    <row r="15" spans="2:46" s="1" customFormat="1" ht="10.9" customHeight="1">
      <c r="B15" s="29"/>
      <c r="L15" s="29"/>
    </row>
    <row r="16" spans="2:46" s="1" customFormat="1" ht="12" customHeight="1">
      <c r="B16" s="29"/>
      <c r="D16" s="26" t="s">
        <v>21</v>
      </c>
      <c r="I16" s="26" t="s">
        <v>22</v>
      </c>
      <c r="J16" s="24" t="s">
        <v>1</v>
      </c>
      <c r="L16" s="29"/>
    </row>
    <row r="17" spans="2:12" s="1" customFormat="1" ht="18" customHeight="1">
      <c r="B17" s="29"/>
      <c r="E17" s="24" t="s">
        <v>23</v>
      </c>
      <c r="I17" s="26" t="s">
        <v>24</v>
      </c>
      <c r="J17" s="24" t="s">
        <v>1</v>
      </c>
      <c r="L17" s="29"/>
    </row>
    <row r="18" spans="2:12" s="1" customFormat="1" ht="6.95" customHeight="1">
      <c r="B18" s="29"/>
      <c r="L18" s="29"/>
    </row>
    <row r="19" spans="2:12" s="1" customFormat="1" ht="12" customHeight="1">
      <c r="B19" s="29"/>
      <c r="D19" s="26" t="s">
        <v>25</v>
      </c>
      <c r="I19" s="26" t="s">
        <v>22</v>
      </c>
      <c r="J19" s="24" t="str">
        <f>'Rekapitulace stavby'!AN13</f>
        <v/>
      </c>
      <c r="L19" s="29"/>
    </row>
    <row r="20" spans="2:12" s="1" customFormat="1" ht="18" customHeight="1">
      <c r="B20" s="29"/>
      <c r="E20" s="222" t="str">
        <f>'Rekapitulace stavby'!E14</f>
        <v xml:space="preserve"> </v>
      </c>
      <c r="F20" s="222"/>
      <c r="G20" s="222"/>
      <c r="H20" s="222"/>
      <c r="I20" s="26" t="s">
        <v>24</v>
      </c>
      <c r="J20" s="24" t="str">
        <f>'Rekapitulace stavby'!AN14</f>
        <v/>
      </c>
      <c r="L20" s="29"/>
    </row>
    <row r="21" spans="2:12" s="1" customFormat="1" ht="6.95" customHeight="1">
      <c r="B21" s="29"/>
      <c r="L21" s="29"/>
    </row>
    <row r="22" spans="2:12" s="1" customFormat="1" ht="12" customHeight="1">
      <c r="B22" s="29"/>
      <c r="D22" s="26" t="s">
        <v>27</v>
      </c>
      <c r="I22" s="26" t="s">
        <v>22</v>
      </c>
      <c r="J22" s="24" t="s">
        <v>1</v>
      </c>
      <c r="L22" s="29"/>
    </row>
    <row r="23" spans="2:12" s="1" customFormat="1" ht="18" customHeight="1">
      <c r="B23" s="29"/>
      <c r="E23" s="24" t="s">
        <v>28</v>
      </c>
      <c r="I23" s="26" t="s">
        <v>24</v>
      </c>
      <c r="J23" s="24" t="s">
        <v>1</v>
      </c>
      <c r="L23" s="29"/>
    </row>
    <row r="24" spans="2:12" s="1" customFormat="1" ht="6.95" customHeight="1">
      <c r="B24" s="29"/>
      <c r="L24" s="29"/>
    </row>
    <row r="25" spans="2:12" s="1" customFormat="1" ht="12" customHeight="1">
      <c r="B25" s="29"/>
      <c r="D25" s="26" t="s">
        <v>30</v>
      </c>
      <c r="I25" s="26" t="s">
        <v>22</v>
      </c>
      <c r="J25" s="24" t="s">
        <v>1</v>
      </c>
      <c r="L25" s="29"/>
    </row>
    <row r="26" spans="2:12" s="1" customFormat="1" ht="18" customHeight="1">
      <c r="B26" s="29"/>
      <c r="E26" s="24" t="s">
        <v>854</v>
      </c>
      <c r="I26" s="26" t="s">
        <v>24</v>
      </c>
      <c r="J26" s="24" t="s">
        <v>1</v>
      </c>
      <c r="L26" s="29"/>
    </row>
    <row r="27" spans="2:12" s="1" customFormat="1" ht="6.95" customHeight="1">
      <c r="B27" s="29"/>
      <c r="L27" s="29"/>
    </row>
    <row r="28" spans="2:12" s="1" customFormat="1" ht="12" customHeight="1">
      <c r="B28" s="29"/>
      <c r="D28" s="26" t="s">
        <v>31</v>
      </c>
      <c r="L28" s="29"/>
    </row>
    <row r="29" spans="2:12" s="7" customFormat="1" ht="16.5" customHeight="1">
      <c r="B29" s="90"/>
      <c r="E29" s="224" t="s">
        <v>1</v>
      </c>
      <c r="F29" s="224"/>
      <c r="G29" s="224"/>
      <c r="H29" s="224"/>
      <c r="L29" s="90"/>
    </row>
    <row r="30" spans="2:12" s="1" customFormat="1" ht="6.95" customHeight="1">
      <c r="B30" s="29"/>
      <c r="L30" s="29"/>
    </row>
    <row r="31" spans="2:12" s="1" customFormat="1" ht="6.95" customHeight="1">
      <c r="B31" s="29"/>
      <c r="D31" s="50"/>
      <c r="E31" s="50"/>
      <c r="F31" s="50"/>
      <c r="G31" s="50"/>
      <c r="H31" s="50"/>
      <c r="I31" s="50"/>
      <c r="J31" s="50"/>
      <c r="K31" s="50"/>
      <c r="L31" s="29"/>
    </row>
    <row r="32" spans="2:12" s="1" customFormat="1" ht="25.35" customHeight="1">
      <c r="B32" s="29"/>
      <c r="D32" s="91" t="s">
        <v>32</v>
      </c>
      <c r="J32" s="62">
        <f>ROUND(J125, 2)</f>
        <v>0</v>
      </c>
      <c r="L32" s="29"/>
    </row>
    <row r="33" spans="2:12" s="1" customFormat="1" ht="6.95" customHeight="1">
      <c r="B33" s="29"/>
      <c r="D33" s="50"/>
      <c r="E33" s="50"/>
      <c r="F33" s="50"/>
      <c r="G33" s="50"/>
      <c r="H33" s="50"/>
      <c r="I33" s="50"/>
      <c r="J33" s="50"/>
      <c r="K33" s="50"/>
      <c r="L33" s="29"/>
    </row>
    <row r="34" spans="2:12" s="1" customFormat="1" ht="14.45" customHeight="1">
      <c r="B34" s="29"/>
      <c r="F34" s="32" t="s">
        <v>34</v>
      </c>
      <c r="I34" s="32" t="s">
        <v>33</v>
      </c>
      <c r="J34" s="32" t="s">
        <v>35</v>
      </c>
      <c r="L34" s="29"/>
    </row>
    <row r="35" spans="2:12" s="1" customFormat="1" ht="14.45" customHeight="1">
      <c r="B35" s="29"/>
      <c r="D35" s="92" t="s">
        <v>36</v>
      </c>
      <c r="E35" s="26" t="s">
        <v>37</v>
      </c>
      <c r="F35" s="82">
        <f>ROUND((SUM(BE125:BE218)),  2)</f>
        <v>0</v>
      </c>
      <c r="I35" s="93">
        <v>0.21</v>
      </c>
      <c r="J35" s="82">
        <f>ROUND(((SUM(BE125:BE218))*I35),  2)</f>
        <v>0</v>
      </c>
      <c r="L35" s="29"/>
    </row>
    <row r="36" spans="2:12" s="1" customFormat="1" ht="14.45" customHeight="1">
      <c r="B36" s="29"/>
      <c r="E36" s="26" t="s">
        <v>38</v>
      </c>
      <c r="F36" s="82">
        <f>ROUND((SUM(BF125:BF218)),  2)</f>
        <v>0</v>
      </c>
      <c r="I36" s="93">
        <v>0.15</v>
      </c>
      <c r="J36" s="82">
        <f>ROUND(((SUM(BF125:BF218))*I36),  2)</f>
        <v>0</v>
      </c>
      <c r="L36" s="29"/>
    </row>
    <row r="37" spans="2:12" s="1" customFormat="1" ht="14.45" hidden="1" customHeight="1">
      <c r="B37" s="29"/>
      <c r="E37" s="26" t="s">
        <v>39</v>
      </c>
      <c r="F37" s="82">
        <f>ROUND((SUM(BG125:BG218)),  2)</f>
        <v>0</v>
      </c>
      <c r="I37" s="93">
        <v>0.21</v>
      </c>
      <c r="J37" s="82">
        <f>0</f>
        <v>0</v>
      </c>
      <c r="L37" s="29"/>
    </row>
    <row r="38" spans="2:12" s="1" customFormat="1" ht="14.45" hidden="1" customHeight="1">
      <c r="B38" s="29"/>
      <c r="E38" s="26" t="s">
        <v>40</v>
      </c>
      <c r="F38" s="82">
        <f>ROUND((SUM(BH125:BH218)),  2)</f>
        <v>0</v>
      </c>
      <c r="I38" s="93">
        <v>0.15</v>
      </c>
      <c r="J38" s="82">
        <f>0</f>
        <v>0</v>
      </c>
      <c r="L38" s="29"/>
    </row>
    <row r="39" spans="2:12" s="1" customFormat="1" ht="14.45" hidden="1" customHeight="1">
      <c r="B39" s="29"/>
      <c r="E39" s="26" t="s">
        <v>41</v>
      </c>
      <c r="F39" s="82">
        <f>ROUND((SUM(BI125:BI218)),  2)</f>
        <v>0</v>
      </c>
      <c r="I39" s="93">
        <v>0</v>
      </c>
      <c r="J39" s="82">
        <f>0</f>
        <v>0</v>
      </c>
      <c r="L39" s="29"/>
    </row>
    <row r="40" spans="2:12" s="1" customFormat="1" ht="6.95" customHeight="1">
      <c r="B40" s="29"/>
      <c r="L40" s="29"/>
    </row>
    <row r="41" spans="2:12" s="1" customFormat="1" ht="25.35" customHeight="1">
      <c r="B41" s="29"/>
      <c r="C41" s="94"/>
      <c r="D41" s="95" t="s">
        <v>42</v>
      </c>
      <c r="E41" s="53"/>
      <c r="F41" s="53"/>
      <c r="G41" s="96" t="s">
        <v>43</v>
      </c>
      <c r="H41" s="97" t="s">
        <v>44</v>
      </c>
      <c r="I41" s="53"/>
      <c r="J41" s="98">
        <f>SUM(J32:J39)</f>
        <v>0</v>
      </c>
      <c r="K41" s="99"/>
      <c r="L41" s="29"/>
    </row>
    <row r="42" spans="2:12" s="1" customFormat="1" ht="14.45" customHeight="1">
      <c r="B42" s="29"/>
      <c r="L42" s="29"/>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29"/>
      <c r="D50" s="38" t="s">
        <v>45</v>
      </c>
      <c r="E50" s="39"/>
      <c r="F50" s="39"/>
      <c r="G50" s="38" t="s">
        <v>46</v>
      </c>
      <c r="H50" s="39"/>
      <c r="I50" s="39"/>
      <c r="J50" s="39"/>
      <c r="K50" s="39"/>
      <c r="L50" s="29"/>
    </row>
    <row r="51" spans="2:12">
      <c r="B51" s="20"/>
      <c r="L51" s="20"/>
    </row>
    <row r="52" spans="2:12">
      <c r="B52" s="20"/>
      <c r="L52" s="20"/>
    </row>
    <row r="53" spans="2:12">
      <c r="B53" s="20"/>
      <c r="L53" s="20"/>
    </row>
    <row r="54" spans="2:12">
      <c r="B54" s="20"/>
      <c r="L54" s="20"/>
    </row>
    <row r="55" spans="2:12">
      <c r="B55" s="20"/>
      <c r="L55" s="20"/>
    </row>
    <row r="56" spans="2:12">
      <c r="B56" s="20"/>
      <c r="L56" s="20"/>
    </row>
    <row r="57" spans="2:12">
      <c r="B57" s="20"/>
      <c r="L57" s="20"/>
    </row>
    <row r="58" spans="2:12">
      <c r="B58" s="20"/>
      <c r="L58" s="20"/>
    </row>
    <row r="59" spans="2:12">
      <c r="B59" s="20"/>
      <c r="L59" s="20"/>
    </row>
    <row r="60" spans="2:12">
      <c r="B60" s="20"/>
      <c r="L60" s="20"/>
    </row>
    <row r="61" spans="2:12" s="1" customFormat="1" ht="12.75">
      <c r="B61" s="29"/>
      <c r="D61" s="40" t="s">
        <v>47</v>
      </c>
      <c r="E61" s="31"/>
      <c r="F61" s="100" t="s">
        <v>48</v>
      </c>
      <c r="G61" s="40" t="s">
        <v>47</v>
      </c>
      <c r="H61" s="31"/>
      <c r="I61" s="31"/>
      <c r="J61" s="101" t="s">
        <v>48</v>
      </c>
      <c r="K61" s="31"/>
      <c r="L61" s="29"/>
    </row>
    <row r="62" spans="2:12">
      <c r="B62" s="20"/>
      <c r="L62" s="20"/>
    </row>
    <row r="63" spans="2:12">
      <c r="B63" s="20"/>
      <c r="L63" s="20"/>
    </row>
    <row r="64" spans="2:12">
      <c r="B64" s="20"/>
      <c r="L64" s="20"/>
    </row>
    <row r="65" spans="2:12" s="1" customFormat="1" ht="12.75">
      <c r="B65" s="29"/>
      <c r="D65" s="38" t="s">
        <v>49</v>
      </c>
      <c r="E65" s="39"/>
      <c r="F65" s="39"/>
      <c r="G65" s="38" t="s">
        <v>50</v>
      </c>
      <c r="H65" s="39"/>
      <c r="I65" s="39"/>
      <c r="J65" s="39"/>
      <c r="K65" s="39"/>
      <c r="L65" s="29"/>
    </row>
    <row r="66" spans="2:12">
      <c r="B66" s="20"/>
      <c r="L66" s="20"/>
    </row>
    <row r="67" spans="2:12">
      <c r="B67" s="20"/>
      <c r="L67" s="20"/>
    </row>
    <row r="68" spans="2:12">
      <c r="B68" s="20"/>
      <c r="L68" s="20"/>
    </row>
    <row r="69" spans="2:12">
      <c r="B69" s="20"/>
      <c r="L69" s="20"/>
    </row>
    <row r="70" spans="2:12">
      <c r="B70" s="20"/>
      <c r="L70" s="20"/>
    </row>
    <row r="71" spans="2:12">
      <c r="B71" s="20"/>
      <c r="L71" s="20"/>
    </row>
    <row r="72" spans="2:12">
      <c r="B72" s="20"/>
      <c r="L72" s="20"/>
    </row>
    <row r="73" spans="2:12">
      <c r="B73" s="20"/>
      <c r="L73" s="20"/>
    </row>
    <row r="74" spans="2:12">
      <c r="B74" s="20"/>
      <c r="L74" s="20"/>
    </row>
    <row r="75" spans="2:12">
      <c r="B75" s="20"/>
      <c r="L75" s="20"/>
    </row>
    <row r="76" spans="2:12" s="1" customFormat="1" ht="12.75">
      <c r="B76" s="29"/>
      <c r="D76" s="40" t="s">
        <v>47</v>
      </c>
      <c r="E76" s="31"/>
      <c r="F76" s="100" t="s">
        <v>48</v>
      </c>
      <c r="G76" s="40" t="s">
        <v>47</v>
      </c>
      <c r="H76" s="31"/>
      <c r="I76" s="31"/>
      <c r="J76" s="101" t="s">
        <v>48</v>
      </c>
      <c r="K76" s="31"/>
      <c r="L76" s="29"/>
    </row>
    <row r="77" spans="2:12" s="1" customFormat="1" ht="14.45" customHeight="1">
      <c r="B77" s="41"/>
      <c r="C77" s="42"/>
      <c r="D77" s="42"/>
      <c r="E77" s="42"/>
      <c r="F77" s="42"/>
      <c r="G77" s="42"/>
      <c r="H77" s="42"/>
      <c r="I77" s="42"/>
      <c r="J77" s="42"/>
      <c r="K77" s="42"/>
      <c r="L77" s="29"/>
    </row>
    <row r="81" spans="2:12" s="1" customFormat="1" ht="6.95" customHeight="1">
      <c r="B81" s="43"/>
      <c r="C81" s="44"/>
      <c r="D81" s="44"/>
      <c r="E81" s="44"/>
      <c r="F81" s="44"/>
      <c r="G81" s="44"/>
      <c r="H81" s="44"/>
      <c r="I81" s="44"/>
      <c r="J81" s="44"/>
      <c r="K81" s="44"/>
      <c r="L81" s="29"/>
    </row>
    <row r="82" spans="2:12" s="1" customFormat="1" ht="24.95" customHeight="1">
      <c r="B82" s="29"/>
      <c r="C82" s="21" t="s">
        <v>126</v>
      </c>
      <c r="L82" s="29"/>
    </row>
    <row r="83" spans="2:12" s="1" customFormat="1" ht="6.95" customHeight="1">
      <c r="B83" s="29"/>
      <c r="L83" s="29"/>
    </row>
    <row r="84" spans="2:12" s="1" customFormat="1" ht="12" customHeight="1">
      <c r="B84" s="29"/>
      <c r="C84" s="26" t="s">
        <v>14</v>
      </c>
      <c r="L84" s="29"/>
    </row>
    <row r="85" spans="2:12" s="1" customFormat="1" ht="26.25" customHeight="1">
      <c r="B85" s="29"/>
      <c r="E85" s="235" t="str">
        <f>E7</f>
        <v>NPK a.s., Pardubická nemocnice, Výstavba pavilonu CUP s centralizací akutních provozů - Podzemní chodba</v>
      </c>
      <c r="F85" s="236"/>
      <c r="G85" s="236"/>
      <c r="H85" s="236"/>
      <c r="L85" s="29"/>
    </row>
    <row r="86" spans="2:12" ht="12" customHeight="1">
      <c r="B86" s="20"/>
      <c r="C86" s="26" t="s">
        <v>121</v>
      </c>
      <c r="L86" s="20"/>
    </row>
    <row r="87" spans="2:12" s="1" customFormat="1" ht="16.5" customHeight="1">
      <c r="B87" s="29"/>
      <c r="E87" s="235" t="s">
        <v>122</v>
      </c>
      <c r="F87" s="234"/>
      <c r="G87" s="234"/>
      <c r="H87" s="234"/>
      <c r="L87" s="29"/>
    </row>
    <row r="88" spans="2:12" s="1" customFormat="1" ht="12" customHeight="1">
      <c r="B88" s="29"/>
      <c r="C88" s="26" t="s">
        <v>123</v>
      </c>
      <c r="L88" s="29"/>
    </row>
    <row r="89" spans="2:12" s="1" customFormat="1" ht="16.5" customHeight="1">
      <c r="B89" s="29"/>
      <c r="E89" s="228" t="str">
        <f>E11</f>
        <v>D1_01_4e - Zdravotně technické instalace</v>
      </c>
      <c r="F89" s="234"/>
      <c r="G89" s="234"/>
      <c r="H89" s="234"/>
      <c r="L89" s="29"/>
    </row>
    <row r="90" spans="2:12" s="1" customFormat="1" ht="6.95" customHeight="1">
      <c r="B90" s="29"/>
      <c r="L90" s="29"/>
    </row>
    <row r="91" spans="2:12" s="1" customFormat="1" ht="12" customHeight="1">
      <c r="B91" s="29"/>
      <c r="C91" s="26" t="s">
        <v>18</v>
      </c>
      <c r="F91" s="24" t="str">
        <f>F14</f>
        <v>Pardubice</v>
      </c>
      <c r="I91" s="26" t="s">
        <v>20</v>
      </c>
      <c r="J91" s="49">
        <f>IF(J14="","",J14)</f>
        <v>44657</v>
      </c>
      <c r="L91" s="29"/>
    </row>
    <row r="92" spans="2:12" s="1" customFormat="1" ht="6.95" customHeight="1">
      <c r="B92" s="29"/>
      <c r="L92" s="29"/>
    </row>
    <row r="93" spans="2:12" s="1" customFormat="1" ht="25.7" customHeight="1">
      <c r="B93" s="29"/>
      <c r="C93" s="26" t="s">
        <v>21</v>
      </c>
      <c r="F93" s="24" t="str">
        <f>E17</f>
        <v>Pardubický kraj</v>
      </c>
      <c r="I93" s="26" t="s">
        <v>27</v>
      </c>
      <c r="J93" s="27" t="str">
        <f>E23</f>
        <v>Penta Projekt s.r.o., Mrštíkova 12, Jihlava</v>
      </c>
      <c r="L93" s="29"/>
    </row>
    <row r="94" spans="2:12" s="1" customFormat="1" ht="15.2" customHeight="1">
      <c r="B94" s="29"/>
      <c r="C94" s="26" t="s">
        <v>25</v>
      </c>
      <c r="F94" s="24" t="str">
        <f>IF(E20="","",E20)</f>
        <v xml:space="preserve"> </v>
      </c>
      <c r="I94" s="26" t="s">
        <v>30</v>
      </c>
      <c r="J94" s="27" t="str">
        <f>E26</f>
        <v>Ing. Brožová</v>
      </c>
      <c r="L94" s="29"/>
    </row>
    <row r="95" spans="2:12" s="1" customFormat="1" ht="10.35" customHeight="1">
      <c r="B95" s="29"/>
      <c r="L95" s="29"/>
    </row>
    <row r="96" spans="2:12" s="1" customFormat="1" ht="29.25" customHeight="1">
      <c r="B96" s="29"/>
      <c r="C96" s="102" t="s">
        <v>127</v>
      </c>
      <c r="D96" s="94"/>
      <c r="E96" s="94"/>
      <c r="F96" s="94"/>
      <c r="G96" s="94"/>
      <c r="H96" s="94"/>
      <c r="I96" s="94"/>
      <c r="J96" s="103" t="s">
        <v>128</v>
      </c>
      <c r="K96" s="94"/>
      <c r="L96" s="29"/>
    </row>
    <row r="97" spans="2:47" s="1" customFormat="1" ht="10.35" customHeight="1">
      <c r="B97" s="29"/>
      <c r="L97" s="29"/>
    </row>
    <row r="98" spans="2:47" s="1" customFormat="1" ht="22.9" customHeight="1">
      <c r="B98" s="29"/>
      <c r="C98" s="104" t="s">
        <v>129</v>
      </c>
      <c r="J98" s="62">
        <f>J125</f>
        <v>0</v>
      </c>
      <c r="L98" s="29"/>
      <c r="AU98" s="17" t="s">
        <v>130</v>
      </c>
    </row>
    <row r="99" spans="2:47" s="8" customFormat="1" ht="24.95" customHeight="1">
      <c r="B99" s="105"/>
      <c r="D99" s="106" t="s">
        <v>131</v>
      </c>
      <c r="E99" s="107"/>
      <c r="F99" s="107"/>
      <c r="G99" s="107"/>
      <c r="H99" s="107"/>
      <c r="I99" s="107"/>
      <c r="J99" s="108">
        <f>J126</f>
        <v>0</v>
      </c>
      <c r="L99" s="105"/>
    </row>
    <row r="100" spans="2:47" s="9" customFormat="1" ht="19.899999999999999" customHeight="1">
      <c r="B100" s="109"/>
      <c r="D100" s="110" t="s">
        <v>855</v>
      </c>
      <c r="E100" s="111"/>
      <c r="F100" s="111"/>
      <c r="G100" s="111"/>
      <c r="H100" s="111"/>
      <c r="I100" s="111"/>
      <c r="J100" s="112">
        <f>J127</f>
        <v>0</v>
      </c>
      <c r="L100" s="109"/>
    </row>
    <row r="101" spans="2:47" s="8" customFormat="1" ht="24.95" customHeight="1">
      <c r="B101" s="105"/>
      <c r="D101" s="106" t="s">
        <v>140</v>
      </c>
      <c r="E101" s="107"/>
      <c r="F101" s="107"/>
      <c r="G101" s="107"/>
      <c r="H101" s="107"/>
      <c r="I101" s="107"/>
      <c r="J101" s="108">
        <f>J195</f>
        <v>0</v>
      </c>
      <c r="L101" s="105"/>
    </row>
    <row r="102" spans="2:47" s="9" customFormat="1" ht="19.899999999999999" customHeight="1">
      <c r="B102" s="109"/>
      <c r="D102" s="110" t="s">
        <v>142</v>
      </c>
      <c r="E102" s="111"/>
      <c r="F102" s="111"/>
      <c r="G102" s="111"/>
      <c r="H102" s="111"/>
      <c r="I102" s="111"/>
      <c r="J102" s="112">
        <f>J196</f>
        <v>0</v>
      </c>
      <c r="L102" s="109"/>
    </row>
    <row r="103" spans="2:47" s="8" customFormat="1" ht="24.95" customHeight="1">
      <c r="B103" s="105"/>
      <c r="D103" s="106" t="s">
        <v>856</v>
      </c>
      <c r="E103" s="107"/>
      <c r="F103" s="107"/>
      <c r="G103" s="107"/>
      <c r="H103" s="107"/>
      <c r="I103" s="107"/>
      <c r="J103" s="108">
        <f>J212</f>
        <v>0</v>
      </c>
      <c r="L103" s="105"/>
    </row>
    <row r="104" spans="2:47" s="1" customFormat="1" ht="21.75" customHeight="1">
      <c r="B104" s="29"/>
      <c r="L104" s="29"/>
    </row>
    <row r="105" spans="2:47" s="1" customFormat="1" ht="6.95" customHeight="1">
      <c r="B105" s="41"/>
      <c r="C105" s="42"/>
      <c r="D105" s="42"/>
      <c r="E105" s="42"/>
      <c r="F105" s="42"/>
      <c r="G105" s="42"/>
      <c r="H105" s="42"/>
      <c r="I105" s="42"/>
      <c r="J105" s="42"/>
      <c r="K105" s="42"/>
      <c r="L105" s="29"/>
    </row>
    <row r="109" spans="2:47" s="1" customFormat="1" ht="6.95" customHeight="1">
      <c r="B109" s="43"/>
      <c r="C109" s="44"/>
      <c r="D109" s="44"/>
      <c r="E109" s="44"/>
      <c r="F109" s="44"/>
      <c r="G109" s="44"/>
      <c r="H109" s="44"/>
      <c r="I109" s="44"/>
      <c r="J109" s="44"/>
      <c r="K109" s="44"/>
      <c r="L109" s="29"/>
    </row>
    <row r="110" spans="2:47" s="1" customFormat="1" ht="24.95" customHeight="1">
      <c r="B110" s="29"/>
      <c r="C110" s="21" t="s">
        <v>145</v>
      </c>
      <c r="L110" s="29"/>
    </row>
    <row r="111" spans="2:47" s="1" customFormat="1" ht="6.95" customHeight="1">
      <c r="B111" s="29"/>
      <c r="L111" s="29"/>
    </row>
    <row r="112" spans="2:47" s="1" customFormat="1" ht="12" customHeight="1">
      <c r="B112" s="29"/>
      <c r="C112" s="26" t="s">
        <v>14</v>
      </c>
      <c r="L112" s="29"/>
    </row>
    <row r="113" spans="2:65" s="1" customFormat="1" ht="26.25" customHeight="1">
      <c r="B113" s="29"/>
      <c r="E113" s="235" t="str">
        <f>E7</f>
        <v>NPK a.s., Pardubická nemocnice, Výstavba pavilonu CUP s centralizací akutních provozů - Podzemní chodba</v>
      </c>
      <c r="F113" s="236"/>
      <c r="G113" s="236"/>
      <c r="H113" s="236"/>
      <c r="L113" s="29"/>
    </row>
    <row r="114" spans="2:65" ht="12" customHeight="1">
      <c r="B114" s="20"/>
      <c r="C114" s="26" t="s">
        <v>121</v>
      </c>
      <c r="L114" s="20"/>
    </row>
    <row r="115" spans="2:65" s="1" customFormat="1" ht="16.5" customHeight="1">
      <c r="B115" s="29"/>
      <c r="E115" s="235" t="s">
        <v>122</v>
      </c>
      <c r="F115" s="234"/>
      <c r="G115" s="234"/>
      <c r="H115" s="234"/>
      <c r="L115" s="29"/>
    </row>
    <row r="116" spans="2:65" s="1" customFormat="1" ht="12" customHeight="1">
      <c r="B116" s="29"/>
      <c r="C116" s="26" t="s">
        <v>123</v>
      </c>
      <c r="L116" s="29"/>
    </row>
    <row r="117" spans="2:65" s="1" customFormat="1" ht="16.5" customHeight="1">
      <c r="B117" s="29"/>
      <c r="E117" s="228" t="str">
        <f>E11</f>
        <v>D1_01_4e - Zdravotně technické instalace</v>
      </c>
      <c r="F117" s="234"/>
      <c r="G117" s="234"/>
      <c r="H117" s="234"/>
      <c r="L117" s="29"/>
    </row>
    <row r="118" spans="2:65" s="1" customFormat="1" ht="6.95" customHeight="1">
      <c r="B118" s="29"/>
      <c r="L118" s="29"/>
    </row>
    <row r="119" spans="2:65" s="1" customFormat="1" ht="12" customHeight="1">
      <c r="B119" s="29"/>
      <c r="C119" s="26" t="s">
        <v>18</v>
      </c>
      <c r="F119" s="24" t="str">
        <f>F14</f>
        <v>Pardubice</v>
      </c>
      <c r="I119" s="26" t="s">
        <v>20</v>
      </c>
      <c r="J119" s="49">
        <f>IF(J14="","",J14)</f>
        <v>44657</v>
      </c>
      <c r="L119" s="29"/>
    </row>
    <row r="120" spans="2:65" s="1" customFormat="1" ht="6.95" customHeight="1">
      <c r="B120" s="29"/>
      <c r="L120" s="29"/>
    </row>
    <row r="121" spans="2:65" s="1" customFormat="1" ht="25.7" customHeight="1">
      <c r="B121" s="29"/>
      <c r="C121" s="26" t="s">
        <v>21</v>
      </c>
      <c r="F121" s="24" t="str">
        <f>E17</f>
        <v>Pardubický kraj</v>
      </c>
      <c r="I121" s="26" t="s">
        <v>27</v>
      </c>
      <c r="J121" s="27" t="str">
        <f>E23</f>
        <v>Penta Projekt s.r.o., Mrštíkova 12, Jihlava</v>
      </c>
      <c r="L121" s="29"/>
    </row>
    <row r="122" spans="2:65" s="1" customFormat="1" ht="15.2" customHeight="1">
      <c r="B122" s="29"/>
      <c r="C122" s="26" t="s">
        <v>25</v>
      </c>
      <c r="F122" s="24" t="str">
        <f>IF(E20="","",E20)</f>
        <v xml:space="preserve"> </v>
      </c>
      <c r="I122" s="26" t="s">
        <v>30</v>
      </c>
      <c r="J122" s="27" t="str">
        <f>E26</f>
        <v>Ing. Brožová</v>
      </c>
      <c r="L122" s="29"/>
    </row>
    <row r="123" spans="2:65" s="1" customFormat="1" ht="10.35" customHeight="1">
      <c r="B123" s="29"/>
      <c r="L123" s="29"/>
    </row>
    <row r="124" spans="2:65" s="10" customFormat="1" ht="29.25" customHeight="1">
      <c r="B124" s="113"/>
      <c r="C124" s="114" t="s">
        <v>146</v>
      </c>
      <c r="D124" s="115" t="s">
        <v>57</v>
      </c>
      <c r="E124" s="115" t="s">
        <v>53</v>
      </c>
      <c r="F124" s="115" t="s">
        <v>54</v>
      </c>
      <c r="G124" s="115" t="s">
        <v>147</v>
      </c>
      <c r="H124" s="115" t="s">
        <v>148</v>
      </c>
      <c r="I124" s="115" t="s">
        <v>149</v>
      </c>
      <c r="J124" s="115" t="s">
        <v>128</v>
      </c>
      <c r="K124" s="116" t="s">
        <v>150</v>
      </c>
      <c r="L124" s="113"/>
      <c r="M124" s="55" t="s">
        <v>1</v>
      </c>
      <c r="N124" s="56" t="s">
        <v>36</v>
      </c>
      <c r="O124" s="56" t="s">
        <v>151</v>
      </c>
      <c r="P124" s="56" t="s">
        <v>152</v>
      </c>
      <c r="Q124" s="56" t="s">
        <v>153</v>
      </c>
      <c r="R124" s="56" t="s">
        <v>154</v>
      </c>
      <c r="S124" s="56" t="s">
        <v>155</v>
      </c>
      <c r="T124" s="57" t="s">
        <v>156</v>
      </c>
    </row>
    <row r="125" spans="2:65" s="1" customFormat="1" ht="22.9" customHeight="1">
      <c r="B125" s="29"/>
      <c r="C125" s="60" t="s">
        <v>157</v>
      </c>
      <c r="J125" s="117">
        <f>BK125</f>
        <v>0</v>
      </c>
      <c r="L125" s="29"/>
      <c r="M125" s="58"/>
      <c r="N125" s="50"/>
      <c r="O125" s="50"/>
      <c r="P125" s="118">
        <f>P126+P195+P212</f>
        <v>218.93400000000003</v>
      </c>
      <c r="Q125" s="50"/>
      <c r="R125" s="118">
        <f>R126+R195+R212</f>
        <v>4.8009700000000004</v>
      </c>
      <c r="S125" s="50"/>
      <c r="T125" s="119">
        <f>T126+T195+T212</f>
        <v>1.2425200000000001</v>
      </c>
      <c r="AT125" s="17" t="s">
        <v>71</v>
      </c>
      <c r="AU125" s="17" t="s">
        <v>130</v>
      </c>
      <c r="BK125" s="120">
        <f>BK126+BK195+BK212</f>
        <v>0</v>
      </c>
    </row>
    <row r="126" spans="2:65" s="11" customFormat="1" ht="25.9" customHeight="1">
      <c r="B126" s="121"/>
      <c r="D126" s="122" t="s">
        <v>71</v>
      </c>
      <c r="E126" s="123" t="s">
        <v>158</v>
      </c>
      <c r="F126" s="123" t="s">
        <v>159</v>
      </c>
      <c r="J126" s="124">
        <f>BK126</f>
        <v>0</v>
      </c>
      <c r="L126" s="121"/>
      <c r="M126" s="125"/>
      <c r="P126" s="126">
        <f>P127</f>
        <v>142.74600000000004</v>
      </c>
      <c r="R126" s="126">
        <f>R127</f>
        <v>4.3571300000000006</v>
      </c>
      <c r="T126" s="127">
        <f>T127</f>
        <v>1.2425200000000001</v>
      </c>
      <c r="AR126" s="122" t="s">
        <v>79</v>
      </c>
      <c r="AT126" s="128" t="s">
        <v>71</v>
      </c>
      <c r="AU126" s="128" t="s">
        <v>72</v>
      </c>
      <c r="AY126" s="122" t="s">
        <v>160</v>
      </c>
      <c r="BK126" s="129">
        <f>BK127</f>
        <v>0</v>
      </c>
    </row>
    <row r="127" spans="2:65" s="11" customFormat="1" ht="22.9" customHeight="1">
      <c r="B127" s="121"/>
      <c r="D127" s="122" t="s">
        <v>71</v>
      </c>
      <c r="E127" s="130" t="s">
        <v>214</v>
      </c>
      <c r="F127" s="130" t="s">
        <v>857</v>
      </c>
      <c r="J127" s="131">
        <f>BK127</f>
        <v>0</v>
      </c>
      <c r="L127" s="121"/>
      <c r="M127" s="125"/>
      <c r="P127" s="126">
        <f>SUM(P128:P194)</f>
        <v>142.74600000000004</v>
      </c>
      <c r="R127" s="126">
        <f>SUM(R128:R194)</f>
        <v>4.3571300000000006</v>
      </c>
      <c r="T127" s="127">
        <f>SUM(T128:T194)</f>
        <v>1.2425200000000001</v>
      </c>
      <c r="AR127" s="122" t="s">
        <v>79</v>
      </c>
      <c r="AT127" s="128" t="s">
        <v>71</v>
      </c>
      <c r="AU127" s="128" t="s">
        <v>79</v>
      </c>
      <c r="AY127" s="122" t="s">
        <v>160</v>
      </c>
      <c r="BK127" s="129">
        <f>SUM(BK128:BK194)</f>
        <v>0</v>
      </c>
    </row>
    <row r="128" spans="2:65" s="1" customFormat="1" ht="24.2" customHeight="1">
      <c r="B128" s="132"/>
      <c r="C128" s="133" t="s">
        <v>79</v>
      </c>
      <c r="D128" s="133" t="s">
        <v>162</v>
      </c>
      <c r="E128" s="134" t="s">
        <v>858</v>
      </c>
      <c r="F128" s="135" t="s">
        <v>859</v>
      </c>
      <c r="G128" s="136" t="s">
        <v>382</v>
      </c>
      <c r="H128" s="137">
        <v>32</v>
      </c>
      <c r="I128" s="138">
        <v>0</v>
      </c>
      <c r="J128" s="138">
        <f>ROUND(I128*H128,2)</f>
        <v>0</v>
      </c>
      <c r="K128" s="135" t="s">
        <v>1</v>
      </c>
      <c r="L128" s="29"/>
      <c r="M128" s="139" t="s">
        <v>1</v>
      </c>
      <c r="N128" s="140" t="s">
        <v>37</v>
      </c>
      <c r="O128" s="141">
        <v>0.29699999999999999</v>
      </c>
      <c r="P128" s="141">
        <f>O128*H128</f>
        <v>9.5039999999999996</v>
      </c>
      <c r="Q128" s="141">
        <v>0</v>
      </c>
      <c r="R128" s="141">
        <f>Q128*H128</f>
        <v>0</v>
      </c>
      <c r="S128" s="141">
        <v>1.102E-2</v>
      </c>
      <c r="T128" s="142">
        <f>S128*H128</f>
        <v>0.35264000000000001</v>
      </c>
      <c r="AR128" s="143" t="s">
        <v>269</v>
      </c>
      <c r="AT128" s="143" t="s">
        <v>162</v>
      </c>
      <c r="AU128" s="143" t="s">
        <v>81</v>
      </c>
      <c r="AY128" s="17" t="s">
        <v>160</v>
      </c>
      <c r="BE128" s="144">
        <f>IF(N128="základní",J128,0)</f>
        <v>0</v>
      </c>
      <c r="BF128" s="144">
        <f>IF(N128="snížená",J128,0)</f>
        <v>0</v>
      </c>
      <c r="BG128" s="144">
        <f>IF(N128="zákl. přenesená",J128,0)</f>
        <v>0</v>
      </c>
      <c r="BH128" s="144">
        <f>IF(N128="sníž. přenesená",J128,0)</f>
        <v>0</v>
      </c>
      <c r="BI128" s="144">
        <f>IF(N128="nulová",J128,0)</f>
        <v>0</v>
      </c>
      <c r="BJ128" s="17" t="s">
        <v>79</v>
      </c>
      <c r="BK128" s="144">
        <f>ROUND(I128*H128,2)</f>
        <v>0</v>
      </c>
      <c r="BL128" s="17" t="s">
        <v>269</v>
      </c>
      <c r="BM128" s="143" t="s">
        <v>860</v>
      </c>
    </row>
    <row r="129" spans="2:65" s="13" customFormat="1">
      <c r="B129" s="154"/>
      <c r="D129" s="149" t="s">
        <v>171</v>
      </c>
      <c r="E129" s="155" t="s">
        <v>1</v>
      </c>
      <c r="F129" s="156" t="s">
        <v>861</v>
      </c>
      <c r="H129" s="157">
        <v>32</v>
      </c>
      <c r="L129" s="154"/>
      <c r="M129" s="158"/>
      <c r="T129" s="159"/>
      <c r="AT129" s="155" t="s">
        <v>171</v>
      </c>
      <c r="AU129" s="155" t="s">
        <v>81</v>
      </c>
      <c r="AV129" s="13" t="s">
        <v>81</v>
      </c>
      <c r="AW129" s="13" t="s">
        <v>29</v>
      </c>
      <c r="AX129" s="13" t="s">
        <v>72</v>
      </c>
      <c r="AY129" s="155" t="s">
        <v>160</v>
      </c>
    </row>
    <row r="130" spans="2:65" s="1" customFormat="1" ht="24.2" customHeight="1">
      <c r="B130" s="132"/>
      <c r="C130" s="133" t="s">
        <v>81</v>
      </c>
      <c r="D130" s="133" t="s">
        <v>162</v>
      </c>
      <c r="E130" s="134" t="s">
        <v>862</v>
      </c>
      <c r="F130" s="135" t="s">
        <v>863</v>
      </c>
      <c r="G130" s="136" t="s">
        <v>382</v>
      </c>
      <c r="H130" s="137">
        <v>32</v>
      </c>
      <c r="I130" s="138">
        <v>0</v>
      </c>
      <c r="J130" s="138">
        <f>ROUND(I130*H130,2)</f>
        <v>0</v>
      </c>
      <c r="K130" s="135" t="s">
        <v>1</v>
      </c>
      <c r="L130" s="29"/>
      <c r="M130" s="139" t="s">
        <v>1</v>
      </c>
      <c r="N130" s="140" t="s">
        <v>37</v>
      </c>
      <c r="O130" s="141">
        <v>0.29699999999999999</v>
      </c>
      <c r="P130" s="141">
        <f>O130*H130</f>
        <v>9.5039999999999996</v>
      </c>
      <c r="Q130" s="141">
        <v>0</v>
      </c>
      <c r="R130" s="141">
        <f>Q130*H130</f>
        <v>0</v>
      </c>
      <c r="S130" s="141">
        <v>1.102E-2</v>
      </c>
      <c r="T130" s="142">
        <f>S130*H130</f>
        <v>0.35264000000000001</v>
      </c>
      <c r="AR130" s="143" t="s">
        <v>269</v>
      </c>
      <c r="AT130" s="143" t="s">
        <v>162</v>
      </c>
      <c r="AU130" s="143" t="s">
        <v>81</v>
      </c>
      <c r="AY130" s="17" t="s">
        <v>160</v>
      </c>
      <c r="BE130" s="144">
        <f>IF(N130="základní",J130,0)</f>
        <v>0</v>
      </c>
      <c r="BF130" s="144">
        <f>IF(N130="snížená",J130,0)</f>
        <v>0</v>
      </c>
      <c r="BG130" s="144">
        <f>IF(N130="zákl. přenesená",J130,0)</f>
        <v>0</v>
      </c>
      <c r="BH130" s="144">
        <f>IF(N130="sníž. přenesená",J130,0)</f>
        <v>0</v>
      </c>
      <c r="BI130" s="144">
        <f>IF(N130="nulová",J130,0)</f>
        <v>0</v>
      </c>
      <c r="BJ130" s="17" t="s">
        <v>79</v>
      </c>
      <c r="BK130" s="144">
        <f>ROUND(I130*H130,2)</f>
        <v>0</v>
      </c>
      <c r="BL130" s="17" t="s">
        <v>269</v>
      </c>
      <c r="BM130" s="143" t="s">
        <v>864</v>
      </c>
    </row>
    <row r="131" spans="2:65" s="13" customFormat="1">
      <c r="B131" s="154"/>
      <c r="D131" s="149" t="s">
        <v>171</v>
      </c>
      <c r="E131" s="155" t="s">
        <v>1</v>
      </c>
      <c r="F131" s="156" t="s">
        <v>861</v>
      </c>
      <c r="H131" s="157">
        <v>32</v>
      </c>
      <c r="L131" s="154"/>
      <c r="M131" s="158"/>
      <c r="T131" s="159"/>
      <c r="AT131" s="155" t="s">
        <v>171</v>
      </c>
      <c r="AU131" s="155" t="s">
        <v>81</v>
      </c>
      <c r="AV131" s="13" t="s">
        <v>81</v>
      </c>
      <c r="AW131" s="13" t="s">
        <v>29</v>
      </c>
      <c r="AX131" s="13" t="s">
        <v>72</v>
      </c>
      <c r="AY131" s="155" t="s">
        <v>160</v>
      </c>
    </row>
    <row r="132" spans="2:65" s="1" customFormat="1" ht="24.2" customHeight="1">
      <c r="B132" s="132"/>
      <c r="C132" s="133" t="s">
        <v>184</v>
      </c>
      <c r="D132" s="133" t="s">
        <v>162</v>
      </c>
      <c r="E132" s="134" t="s">
        <v>865</v>
      </c>
      <c r="F132" s="135" t="s">
        <v>866</v>
      </c>
      <c r="G132" s="136" t="s">
        <v>382</v>
      </c>
      <c r="H132" s="137">
        <v>42</v>
      </c>
      <c r="I132" s="138">
        <v>0</v>
      </c>
      <c r="J132" s="138">
        <f>ROUND(I132*H132,2)</f>
        <v>0</v>
      </c>
      <c r="K132" s="135" t="s">
        <v>1</v>
      </c>
      <c r="L132" s="29"/>
      <c r="M132" s="139" t="s">
        <v>1</v>
      </c>
      <c r="N132" s="140" t="s">
        <v>37</v>
      </c>
      <c r="O132" s="141">
        <v>0.29699999999999999</v>
      </c>
      <c r="P132" s="141">
        <f>O132*H132</f>
        <v>12.474</v>
      </c>
      <c r="Q132" s="141">
        <v>0</v>
      </c>
      <c r="R132" s="141">
        <f>Q132*H132</f>
        <v>0</v>
      </c>
      <c r="S132" s="141">
        <v>1.102E-2</v>
      </c>
      <c r="T132" s="142">
        <f>S132*H132</f>
        <v>0.46284000000000003</v>
      </c>
      <c r="AR132" s="143" t="s">
        <v>269</v>
      </c>
      <c r="AT132" s="143" t="s">
        <v>162</v>
      </c>
      <c r="AU132" s="143" t="s">
        <v>81</v>
      </c>
      <c r="AY132" s="17" t="s">
        <v>160</v>
      </c>
      <c r="BE132" s="144">
        <f>IF(N132="základní",J132,0)</f>
        <v>0</v>
      </c>
      <c r="BF132" s="144">
        <f>IF(N132="snížená",J132,0)</f>
        <v>0</v>
      </c>
      <c r="BG132" s="144">
        <f>IF(N132="zákl. přenesená",J132,0)</f>
        <v>0</v>
      </c>
      <c r="BH132" s="144">
        <f>IF(N132="sníž. přenesená",J132,0)</f>
        <v>0</v>
      </c>
      <c r="BI132" s="144">
        <f>IF(N132="nulová",J132,0)</f>
        <v>0</v>
      </c>
      <c r="BJ132" s="17" t="s">
        <v>79</v>
      </c>
      <c r="BK132" s="144">
        <f>ROUND(I132*H132,2)</f>
        <v>0</v>
      </c>
      <c r="BL132" s="17" t="s">
        <v>269</v>
      </c>
      <c r="BM132" s="143" t="s">
        <v>867</v>
      </c>
    </row>
    <row r="133" spans="2:65" s="13" customFormat="1">
      <c r="B133" s="154"/>
      <c r="D133" s="149" t="s">
        <v>171</v>
      </c>
      <c r="E133" s="155" t="s">
        <v>1</v>
      </c>
      <c r="F133" s="156" t="s">
        <v>868</v>
      </c>
      <c r="H133" s="157">
        <v>42</v>
      </c>
      <c r="L133" s="154"/>
      <c r="M133" s="158"/>
      <c r="T133" s="159"/>
      <c r="AT133" s="155" t="s">
        <v>171</v>
      </c>
      <c r="AU133" s="155" t="s">
        <v>81</v>
      </c>
      <c r="AV133" s="13" t="s">
        <v>81</v>
      </c>
      <c r="AW133" s="13" t="s">
        <v>29</v>
      </c>
      <c r="AX133" s="13" t="s">
        <v>72</v>
      </c>
      <c r="AY133" s="155" t="s">
        <v>160</v>
      </c>
    </row>
    <row r="134" spans="2:65" s="1" customFormat="1" ht="21.75" customHeight="1">
      <c r="B134" s="132"/>
      <c r="C134" s="133" t="s">
        <v>167</v>
      </c>
      <c r="D134" s="133" t="s">
        <v>162</v>
      </c>
      <c r="E134" s="134" t="s">
        <v>869</v>
      </c>
      <c r="F134" s="135" t="s">
        <v>870</v>
      </c>
      <c r="G134" s="136" t="s">
        <v>440</v>
      </c>
      <c r="H134" s="137">
        <v>6</v>
      </c>
      <c r="I134" s="138">
        <v>0</v>
      </c>
      <c r="J134" s="138">
        <f>ROUND(I134*H134,2)</f>
        <v>0</v>
      </c>
      <c r="K134" s="135" t="s">
        <v>1</v>
      </c>
      <c r="L134" s="29"/>
      <c r="M134" s="139" t="s">
        <v>1</v>
      </c>
      <c r="N134" s="140" t="s">
        <v>37</v>
      </c>
      <c r="O134" s="141">
        <v>0.26</v>
      </c>
      <c r="P134" s="141">
        <f>O134*H134</f>
        <v>1.56</v>
      </c>
      <c r="Q134" s="141">
        <v>0</v>
      </c>
      <c r="R134" s="141">
        <f>Q134*H134</f>
        <v>0</v>
      </c>
      <c r="S134" s="141">
        <v>0</v>
      </c>
      <c r="T134" s="142">
        <f>S134*H134</f>
        <v>0</v>
      </c>
      <c r="AR134" s="143" t="s">
        <v>269</v>
      </c>
      <c r="AT134" s="143" t="s">
        <v>162</v>
      </c>
      <c r="AU134" s="143" t="s">
        <v>81</v>
      </c>
      <c r="AY134" s="17" t="s">
        <v>160</v>
      </c>
      <c r="BE134" s="144">
        <f>IF(N134="základní",J134,0)</f>
        <v>0</v>
      </c>
      <c r="BF134" s="144">
        <f>IF(N134="snížená",J134,0)</f>
        <v>0</v>
      </c>
      <c r="BG134" s="144">
        <f>IF(N134="zákl. přenesená",J134,0)</f>
        <v>0</v>
      </c>
      <c r="BH134" s="144">
        <f>IF(N134="sníž. přenesená",J134,0)</f>
        <v>0</v>
      </c>
      <c r="BI134" s="144">
        <f>IF(N134="nulová",J134,0)</f>
        <v>0</v>
      </c>
      <c r="BJ134" s="17" t="s">
        <v>79</v>
      </c>
      <c r="BK134" s="144">
        <f>ROUND(I134*H134,2)</f>
        <v>0</v>
      </c>
      <c r="BL134" s="17" t="s">
        <v>269</v>
      </c>
      <c r="BM134" s="143" t="s">
        <v>871</v>
      </c>
    </row>
    <row r="135" spans="2:65" s="13" customFormat="1">
      <c r="B135" s="154"/>
      <c r="D135" s="149" t="s">
        <v>171</v>
      </c>
      <c r="E135" s="155" t="s">
        <v>1</v>
      </c>
      <c r="F135" s="156" t="s">
        <v>872</v>
      </c>
      <c r="H135" s="157">
        <v>6</v>
      </c>
      <c r="L135" s="154"/>
      <c r="M135" s="158"/>
      <c r="T135" s="159"/>
      <c r="AT135" s="155" t="s">
        <v>171</v>
      </c>
      <c r="AU135" s="155" t="s">
        <v>81</v>
      </c>
      <c r="AV135" s="13" t="s">
        <v>81</v>
      </c>
      <c r="AW135" s="13" t="s">
        <v>29</v>
      </c>
      <c r="AX135" s="13" t="s">
        <v>72</v>
      </c>
      <c r="AY135" s="155" t="s">
        <v>160</v>
      </c>
    </row>
    <row r="136" spans="2:65" s="1" customFormat="1" ht="21.75" customHeight="1">
      <c r="B136" s="132"/>
      <c r="C136" s="133" t="s">
        <v>196</v>
      </c>
      <c r="D136" s="133" t="s">
        <v>162</v>
      </c>
      <c r="E136" s="134" t="s">
        <v>873</v>
      </c>
      <c r="F136" s="135" t="s">
        <v>874</v>
      </c>
      <c r="G136" s="136" t="s">
        <v>440</v>
      </c>
      <c r="H136" s="137">
        <v>6</v>
      </c>
      <c r="I136" s="138">
        <v>0</v>
      </c>
      <c r="J136" s="138">
        <f>ROUND(I136*H136,2)</f>
        <v>0</v>
      </c>
      <c r="K136" s="135" t="s">
        <v>1</v>
      </c>
      <c r="L136" s="29"/>
      <c r="M136" s="139" t="s">
        <v>1</v>
      </c>
      <c r="N136" s="140" t="s">
        <v>37</v>
      </c>
      <c r="O136" s="141">
        <v>0.28999999999999998</v>
      </c>
      <c r="P136" s="141">
        <f>O136*H136</f>
        <v>1.7399999999999998</v>
      </c>
      <c r="Q136" s="141">
        <v>0</v>
      </c>
      <c r="R136" s="141">
        <f>Q136*H136</f>
        <v>0</v>
      </c>
      <c r="S136" s="141">
        <v>0</v>
      </c>
      <c r="T136" s="142">
        <f>S136*H136</f>
        <v>0</v>
      </c>
      <c r="AR136" s="143" t="s">
        <v>269</v>
      </c>
      <c r="AT136" s="143" t="s">
        <v>162</v>
      </c>
      <c r="AU136" s="143" t="s">
        <v>81</v>
      </c>
      <c r="AY136" s="17" t="s">
        <v>160</v>
      </c>
      <c r="BE136" s="144">
        <f>IF(N136="základní",J136,0)</f>
        <v>0</v>
      </c>
      <c r="BF136" s="144">
        <f>IF(N136="snížená",J136,0)</f>
        <v>0</v>
      </c>
      <c r="BG136" s="144">
        <f>IF(N136="zákl. přenesená",J136,0)</f>
        <v>0</v>
      </c>
      <c r="BH136" s="144">
        <f>IF(N136="sníž. přenesená",J136,0)</f>
        <v>0</v>
      </c>
      <c r="BI136" s="144">
        <f>IF(N136="nulová",J136,0)</f>
        <v>0</v>
      </c>
      <c r="BJ136" s="17" t="s">
        <v>79</v>
      </c>
      <c r="BK136" s="144">
        <f>ROUND(I136*H136,2)</f>
        <v>0</v>
      </c>
      <c r="BL136" s="17" t="s">
        <v>269</v>
      </c>
      <c r="BM136" s="143" t="s">
        <v>875</v>
      </c>
    </row>
    <row r="137" spans="2:65" s="13" customFormat="1">
      <c r="B137" s="154"/>
      <c r="D137" s="149" t="s">
        <v>171</v>
      </c>
      <c r="E137" s="155" t="s">
        <v>1</v>
      </c>
      <c r="F137" s="156" t="s">
        <v>872</v>
      </c>
      <c r="H137" s="157">
        <v>6</v>
      </c>
      <c r="L137" s="154"/>
      <c r="M137" s="158"/>
      <c r="T137" s="159"/>
      <c r="AT137" s="155" t="s">
        <v>171</v>
      </c>
      <c r="AU137" s="155" t="s">
        <v>81</v>
      </c>
      <c r="AV137" s="13" t="s">
        <v>81</v>
      </c>
      <c r="AW137" s="13" t="s">
        <v>29</v>
      </c>
      <c r="AX137" s="13" t="s">
        <v>72</v>
      </c>
      <c r="AY137" s="155" t="s">
        <v>160</v>
      </c>
    </row>
    <row r="138" spans="2:65" s="1" customFormat="1" ht="16.5" customHeight="1">
      <c r="B138" s="132"/>
      <c r="C138" s="133" t="s">
        <v>202</v>
      </c>
      <c r="D138" s="133" t="s">
        <v>162</v>
      </c>
      <c r="E138" s="134" t="s">
        <v>876</v>
      </c>
      <c r="F138" s="135" t="s">
        <v>877</v>
      </c>
      <c r="G138" s="136" t="s">
        <v>440</v>
      </c>
      <c r="H138" s="137">
        <v>23</v>
      </c>
      <c r="I138" s="138">
        <v>0</v>
      </c>
      <c r="J138" s="138">
        <f>ROUND(I138*H138,2)</f>
        <v>0</v>
      </c>
      <c r="K138" s="135" t="s">
        <v>1</v>
      </c>
      <c r="L138" s="29"/>
      <c r="M138" s="139" t="s">
        <v>1</v>
      </c>
      <c r="N138" s="140" t="s">
        <v>37</v>
      </c>
      <c r="O138" s="141">
        <v>0.28999999999999998</v>
      </c>
      <c r="P138" s="141">
        <f>O138*H138</f>
        <v>6.67</v>
      </c>
      <c r="Q138" s="141">
        <v>0</v>
      </c>
      <c r="R138" s="141">
        <f>Q138*H138</f>
        <v>0</v>
      </c>
      <c r="S138" s="141">
        <v>0</v>
      </c>
      <c r="T138" s="142">
        <f>S138*H138</f>
        <v>0</v>
      </c>
      <c r="AR138" s="143" t="s">
        <v>269</v>
      </c>
      <c r="AT138" s="143" t="s">
        <v>162</v>
      </c>
      <c r="AU138" s="143" t="s">
        <v>81</v>
      </c>
      <c r="AY138" s="17" t="s">
        <v>160</v>
      </c>
      <c r="BE138" s="144">
        <f>IF(N138="základní",J138,0)</f>
        <v>0</v>
      </c>
      <c r="BF138" s="144">
        <f>IF(N138="snížená",J138,0)</f>
        <v>0</v>
      </c>
      <c r="BG138" s="144">
        <f>IF(N138="zákl. přenesená",J138,0)</f>
        <v>0</v>
      </c>
      <c r="BH138" s="144">
        <f>IF(N138="sníž. přenesená",J138,0)</f>
        <v>0</v>
      </c>
      <c r="BI138" s="144">
        <f>IF(N138="nulová",J138,0)</f>
        <v>0</v>
      </c>
      <c r="BJ138" s="17" t="s">
        <v>79</v>
      </c>
      <c r="BK138" s="144">
        <f>ROUND(I138*H138,2)</f>
        <v>0</v>
      </c>
      <c r="BL138" s="17" t="s">
        <v>269</v>
      </c>
      <c r="BM138" s="143" t="s">
        <v>878</v>
      </c>
    </row>
    <row r="139" spans="2:65" s="13" customFormat="1">
      <c r="B139" s="154"/>
      <c r="D139" s="149" t="s">
        <v>171</v>
      </c>
      <c r="E139" s="155" t="s">
        <v>1</v>
      </c>
      <c r="F139" s="156" t="s">
        <v>310</v>
      </c>
      <c r="H139" s="157">
        <v>23</v>
      </c>
      <c r="L139" s="154"/>
      <c r="M139" s="158"/>
      <c r="T139" s="159"/>
      <c r="AT139" s="155" t="s">
        <v>171</v>
      </c>
      <c r="AU139" s="155" t="s">
        <v>81</v>
      </c>
      <c r="AV139" s="13" t="s">
        <v>81</v>
      </c>
      <c r="AW139" s="13" t="s">
        <v>29</v>
      </c>
      <c r="AX139" s="13" t="s">
        <v>72</v>
      </c>
      <c r="AY139" s="155" t="s">
        <v>160</v>
      </c>
    </row>
    <row r="140" spans="2:65" s="1" customFormat="1" ht="16.5" customHeight="1">
      <c r="B140" s="132"/>
      <c r="C140" s="133" t="s">
        <v>208</v>
      </c>
      <c r="D140" s="133" t="s">
        <v>162</v>
      </c>
      <c r="E140" s="134" t="s">
        <v>879</v>
      </c>
      <c r="F140" s="135" t="s">
        <v>880</v>
      </c>
      <c r="G140" s="136" t="s">
        <v>440</v>
      </c>
      <c r="H140" s="137">
        <v>1</v>
      </c>
      <c r="I140" s="138">
        <v>0</v>
      </c>
      <c r="J140" s="138">
        <f>ROUND(I140*H140,2)</f>
        <v>0</v>
      </c>
      <c r="K140" s="135" t="s">
        <v>1</v>
      </c>
      <c r="L140" s="29"/>
      <c r="M140" s="139" t="s">
        <v>1</v>
      </c>
      <c r="N140" s="140" t="s">
        <v>37</v>
      </c>
      <c r="O140" s="141">
        <v>0.28999999999999998</v>
      </c>
      <c r="P140" s="141">
        <f>O140*H140</f>
        <v>0.28999999999999998</v>
      </c>
      <c r="Q140" s="141">
        <v>0</v>
      </c>
      <c r="R140" s="141">
        <f>Q140*H140</f>
        <v>0</v>
      </c>
      <c r="S140" s="141">
        <v>0</v>
      </c>
      <c r="T140" s="142">
        <f>S140*H140</f>
        <v>0</v>
      </c>
      <c r="AR140" s="143" t="s">
        <v>269</v>
      </c>
      <c r="AT140" s="143" t="s">
        <v>162</v>
      </c>
      <c r="AU140" s="143" t="s">
        <v>81</v>
      </c>
      <c r="AY140" s="17" t="s">
        <v>160</v>
      </c>
      <c r="BE140" s="144">
        <f>IF(N140="základní",J140,0)</f>
        <v>0</v>
      </c>
      <c r="BF140" s="144">
        <f>IF(N140="snížená",J140,0)</f>
        <v>0</v>
      </c>
      <c r="BG140" s="144">
        <f>IF(N140="zákl. přenesená",J140,0)</f>
        <v>0</v>
      </c>
      <c r="BH140" s="144">
        <f>IF(N140="sníž. přenesená",J140,0)</f>
        <v>0</v>
      </c>
      <c r="BI140" s="144">
        <f>IF(N140="nulová",J140,0)</f>
        <v>0</v>
      </c>
      <c r="BJ140" s="17" t="s">
        <v>79</v>
      </c>
      <c r="BK140" s="144">
        <f>ROUND(I140*H140,2)</f>
        <v>0</v>
      </c>
      <c r="BL140" s="17" t="s">
        <v>269</v>
      </c>
      <c r="BM140" s="143" t="s">
        <v>881</v>
      </c>
    </row>
    <row r="141" spans="2:65" s="13" customFormat="1">
      <c r="B141" s="154"/>
      <c r="D141" s="149" t="s">
        <v>171</v>
      </c>
      <c r="E141" s="155" t="s">
        <v>1</v>
      </c>
      <c r="F141" s="156" t="s">
        <v>79</v>
      </c>
      <c r="H141" s="157">
        <v>1</v>
      </c>
      <c r="L141" s="154"/>
      <c r="M141" s="158"/>
      <c r="T141" s="159"/>
      <c r="AT141" s="155" t="s">
        <v>171</v>
      </c>
      <c r="AU141" s="155" t="s">
        <v>81</v>
      </c>
      <c r="AV141" s="13" t="s">
        <v>81</v>
      </c>
      <c r="AW141" s="13" t="s">
        <v>29</v>
      </c>
      <c r="AX141" s="13" t="s">
        <v>72</v>
      </c>
      <c r="AY141" s="155" t="s">
        <v>160</v>
      </c>
    </row>
    <row r="142" spans="2:65" s="1" customFormat="1" ht="16.5" customHeight="1">
      <c r="B142" s="132"/>
      <c r="C142" s="133" t="s">
        <v>214</v>
      </c>
      <c r="D142" s="133" t="s">
        <v>162</v>
      </c>
      <c r="E142" s="134" t="s">
        <v>882</v>
      </c>
      <c r="F142" s="135" t="s">
        <v>883</v>
      </c>
      <c r="G142" s="136" t="s">
        <v>440</v>
      </c>
      <c r="H142" s="137">
        <v>1</v>
      </c>
      <c r="I142" s="138">
        <v>0</v>
      </c>
      <c r="J142" s="138">
        <f>ROUND(I142*H142,2)</f>
        <v>0</v>
      </c>
      <c r="K142" s="135" t="s">
        <v>1</v>
      </c>
      <c r="L142" s="29"/>
      <c r="M142" s="139" t="s">
        <v>1</v>
      </c>
      <c r="N142" s="140" t="s">
        <v>37</v>
      </c>
      <c r="O142" s="141">
        <v>0.28999999999999998</v>
      </c>
      <c r="P142" s="141">
        <f>O142*H142</f>
        <v>0.28999999999999998</v>
      </c>
      <c r="Q142" s="141">
        <v>0</v>
      </c>
      <c r="R142" s="141">
        <f>Q142*H142</f>
        <v>0</v>
      </c>
      <c r="S142" s="141">
        <v>0</v>
      </c>
      <c r="T142" s="142">
        <f>S142*H142</f>
        <v>0</v>
      </c>
      <c r="AR142" s="143" t="s">
        <v>269</v>
      </c>
      <c r="AT142" s="143" t="s">
        <v>162</v>
      </c>
      <c r="AU142" s="143" t="s">
        <v>81</v>
      </c>
      <c r="AY142" s="17" t="s">
        <v>160</v>
      </c>
      <c r="BE142" s="144">
        <f>IF(N142="základní",J142,0)</f>
        <v>0</v>
      </c>
      <c r="BF142" s="144">
        <f>IF(N142="snížená",J142,0)</f>
        <v>0</v>
      </c>
      <c r="BG142" s="144">
        <f>IF(N142="zákl. přenesená",J142,0)</f>
        <v>0</v>
      </c>
      <c r="BH142" s="144">
        <f>IF(N142="sníž. přenesená",J142,0)</f>
        <v>0</v>
      </c>
      <c r="BI142" s="144">
        <f>IF(N142="nulová",J142,0)</f>
        <v>0</v>
      </c>
      <c r="BJ142" s="17" t="s">
        <v>79</v>
      </c>
      <c r="BK142" s="144">
        <f>ROUND(I142*H142,2)</f>
        <v>0</v>
      </c>
      <c r="BL142" s="17" t="s">
        <v>269</v>
      </c>
      <c r="BM142" s="143" t="s">
        <v>884</v>
      </c>
    </row>
    <row r="143" spans="2:65" s="13" customFormat="1">
      <c r="B143" s="154"/>
      <c r="D143" s="149" t="s">
        <v>171</v>
      </c>
      <c r="E143" s="155" t="s">
        <v>1</v>
      </c>
      <c r="F143" s="156" t="s">
        <v>79</v>
      </c>
      <c r="H143" s="157">
        <v>1</v>
      </c>
      <c r="L143" s="154"/>
      <c r="M143" s="158"/>
      <c r="T143" s="159"/>
      <c r="AT143" s="155" t="s">
        <v>171</v>
      </c>
      <c r="AU143" s="155" t="s">
        <v>81</v>
      </c>
      <c r="AV143" s="13" t="s">
        <v>81</v>
      </c>
      <c r="AW143" s="13" t="s">
        <v>29</v>
      </c>
      <c r="AX143" s="13" t="s">
        <v>72</v>
      </c>
      <c r="AY143" s="155" t="s">
        <v>160</v>
      </c>
    </row>
    <row r="144" spans="2:65" s="1" customFormat="1" ht="24.2" customHeight="1">
      <c r="B144" s="132"/>
      <c r="C144" s="133" t="s">
        <v>221</v>
      </c>
      <c r="D144" s="133" t="s">
        <v>162</v>
      </c>
      <c r="E144" s="134" t="s">
        <v>885</v>
      </c>
      <c r="F144" s="135" t="s">
        <v>886</v>
      </c>
      <c r="G144" s="136" t="s">
        <v>382</v>
      </c>
      <c r="H144" s="137">
        <v>38</v>
      </c>
      <c r="I144" s="138">
        <v>0</v>
      </c>
      <c r="J144" s="138">
        <f>ROUND(I144*H144,2)</f>
        <v>0</v>
      </c>
      <c r="K144" s="135" t="s">
        <v>1</v>
      </c>
      <c r="L144" s="29"/>
      <c r="M144" s="139" t="s">
        <v>1</v>
      </c>
      <c r="N144" s="140" t="s">
        <v>37</v>
      </c>
      <c r="O144" s="141">
        <v>0.57599999999999996</v>
      </c>
      <c r="P144" s="141">
        <f>O144*H144</f>
        <v>21.887999999999998</v>
      </c>
      <c r="Q144" s="141">
        <v>2.2919999999999999E-2</v>
      </c>
      <c r="R144" s="141">
        <f>Q144*H144</f>
        <v>0.87095999999999996</v>
      </c>
      <c r="S144" s="141">
        <v>0</v>
      </c>
      <c r="T144" s="142">
        <f>S144*H144</f>
        <v>0</v>
      </c>
      <c r="AR144" s="143" t="s">
        <v>269</v>
      </c>
      <c r="AT144" s="143" t="s">
        <v>162</v>
      </c>
      <c r="AU144" s="143" t="s">
        <v>81</v>
      </c>
      <c r="AY144" s="17" t="s">
        <v>160</v>
      </c>
      <c r="BE144" s="144">
        <f>IF(N144="základní",J144,0)</f>
        <v>0</v>
      </c>
      <c r="BF144" s="144">
        <f>IF(N144="snížená",J144,0)</f>
        <v>0</v>
      </c>
      <c r="BG144" s="144">
        <f>IF(N144="zákl. přenesená",J144,0)</f>
        <v>0</v>
      </c>
      <c r="BH144" s="144">
        <f>IF(N144="sníž. přenesená",J144,0)</f>
        <v>0</v>
      </c>
      <c r="BI144" s="144">
        <f>IF(N144="nulová",J144,0)</f>
        <v>0</v>
      </c>
      <c r="BJ144" s="17" t="s">
        <v>79</v>
      </c>
      <c r="BK144" s="144">
        <f>ROUND(I144*H144,2)</f>
        <v>0</v>
      </c>
      <c r="BL144" s="17" t="s">
        <v>269</v>
      </c>
      <c r="BM144" s="143" t="s">
        <v>887</v>
      </c>
    </row>
    <row r="145" spans="2:65" s="13" customFormat="1">
      <c r="B145" s="154"/>
      <c r="D145" s="149" t="s">
        <v>171</v>
      </c>
      <c r="E145" s="155" t="s">
        <v>1</v>
      </c>
      <c r="F145" s="156" t="s">
        <v>888</v>
      </c>
      <c r="H145" s="157">
        <v>33</v>
      </c>
      <c r="L145" s="154"/>
      <c r="M145" s="158"/>
      <c r="T145" s="159"/>
      <c r="AT145" s="155" t="s">
        <v>171</v>
      </c>
      <c r="AU145" s="155" t="s">
        <v>81</v>
      </c>
      <c r="AV145" s="13" t="s">
        <v>81</v>
      </c>
      <c r="AW145" s="13" t="s">
        <v>29</v>
      </c>
      <c r="AX145" s="13" t="s">
        <v>72</v>
      </c>
      <c r="AY145" s="155" t="s">
        <v>160</v>
      </c>
    </row>
    <row r="146" spans="2:65" s="13" customFormat="1">
      <c r="B146" s="154"/>
      <c r="D146" s="149" t="s">
        <v>171</v>
      </c>
      <c r="E146" s="155" t="s">
        <v>1</v>
      </c>
      <c r="F146" s="156" t="s">
        <v>889</v>
      </c>
      <c r="H146" s="157">
        <v>5</v>
      </c>
      <c r="L146" s="154"/>
      <c r="M146" s="158"/>
      <c r="T146" s="159"/>
      <c r="AT146" s="155" t="s">
        <v>171</v>
      </c>
      <c r="AU146" s="155" t="s">
        <v>81</v>
      </c>
      <c r="AV146" s="13" t="s">
        <v>81</v>
      </c>
      <c r="AW146" s="13" t="s">
        <v>29</v>
      </c>
      <c r="AX146" s="13" t="s">
        <v>72</v>
      </c>
      <c r="AY146" s="155" t="s">
        <v>160</v>
      </c>
    </row>
    <row r="147" spans="2:65" s="1" customFormat="1" ht="24.2" customHeight="1">
      <c r="B147" s="132"/>
      <c r="C147" s="133" t="s">
        <v>227</v>
      </c>
      <c r="D147" s="133" t="s">
        <v>162</v>
      </c>
      <c r="E147" s="134" t="s">
        <v>890</v>
      </c>
      <c r="F147" s="135" t="s">
        <v>891</v>
      </c>
      <c r="G147" s="136" t="s">
        <v>382</v>
      </c>
      <c r="H147" s="137">
        <v>38</v>
      </c>
      <c r="I147" s="138">
        <v>0</v>
      </c>
      <c r="J147" s="138">
        <f>ROUND(I147*H147,2)</f>
        <v>0</v>
      </c>
      <c r="K147" s="135" t="s">
        <v>1</v>
      </c>
      <c r="L147" s="29"/>
      <c r="M147" s="139" t="s">
        <v>1</v>
      </c>
      <c r="N147" s="140" t="s">
        <v>37</v>
      </c>
      <c r="O147" s="141">
        <v>0.57599999999999996</v>
      </c>
      <c r="P147" s="141">
        <f>O147*H147</f>
        <v>21.887999999999998</v>
      </c>
      <c r="Q147" s="141">
        <v>2.2919999999999999E-2</v>
      </c>
      <c r="R147" s="141">
        <f>Q147*H147</f>
        <v>0.87095999999999996</v>
      </c>
      <c r="S147" s="141">
        <v>0</v>
      </c>
      <c r="T147" s="142">
        <f>S147*H147</f>
        <v>0</v>
      </c>
      <c r="AR147" s="143" t="s">
        <v>269</v>
      </c>
      <c r="AT147" s="143" t="s">
        <v>162</v>
      </c>
      <c r="AU147" s="143" t="s">
        <v>81</v>
      </c>
      <c r="AY147" s="17" t="s">
        <v>160</v>
      </c>
      <c r="BE147" s="144">
        <f>IF(N147="základní",J147,0)</f>
        <v>0</v>
      </c>
      <c r="BF147" s="144">
        <f>IF(N147="snížená",J147,0)</f>
        <v>0</v>
      </c>
      <c r="BG147" s="144">
        <f>IF(N147="zákl. přenesená",J147,0)</f>
        <v>0</v>
      </c>
      <c r="BH147" s="144">
        <f>IF(N147="sníž. přenesená",J147,0)</f>
        <v>0</v>
      </c>
      <c r="BI147" s="144">
        <f>IF(N147="nulová",J147,0)</f>
        <v>0</v>
      </c>
      <c r="BJ147" s="17" t="s">
        <v>79</v>
      </c>
      <c r="BK147" s="144">
        <f>ROUND(I147*H147,2)</f>
        <v>0</v>
      </c>
      <c r="BL147" s="17" t="s">
        <v>269</v>
      </c>
      <c r="BM147" s="143" t="s">
        <v>892</v>
      </c>
    </row>
    <row r="148" spans="2:65" s="13" customFormat="1">
      <c r="B148" s="154"/>
      <c r="D148" s="149" t="s">
        <v>171</v>
      </c>
      <c r="E148" s="155" t="s">
        <v>1</v>
      </c>
      <c r="F148" s="156" t="s">
        <v>888</v>
      </c>
      <c r="H148" s="157">
        <v>33</v>
      </c>
      <c r="L148" s="154"/>
      <c r="M148" s="158"/>
      <c r="T148" s="159"/>
      <c r="AT148" s="155" t="s">
        <v>171</v>
      </c>
      <c r="AU148" s="155" t="s">
        <v>81</v>
      </c>
      <c r="AV148" s="13" t="s">
        <v>81</v>
      </c>
      <c r="AW148" s="13" t="s">
        <v>29</v>
      </c>
      <c r="AX148" s="13" t="s">
        <v>72</v>
      </c>
      <c r="AY148" s="155" t="s">
        <v>160</v>
      </c>
    </row>
    <row r="149" spans="2:65" s="13" customFormat="1">
      <c r="B149" s="154"/>
      <c r="D149" s="149" t="s">
        <v>171</v>
      </c>
      <c r="E149" s="155" t="s">
        <v>1</v>
      </c>
      <c r="F149" s="156" t="s">
        <v>889</v>
      </c>
      <c r="H149" s="157">
        <v>5</v>
      </c>
      <c r="L149" s="154"/>
      <c r="M149" s="158"/>
      <c r="T149" s="159"/>
      <c r="AT149" s="155" t="s">
        <v>171</v>
      </c>
      <c r="AU149" s="155" t="s">
        <v>81</v>
      </c>
      <c r="AV149" s="13" t="s">
        <v>81</v>
      </c>
      <c r="AW149" s="13" t="s">
        <v>29</v>
      </c>
      <c r="AX149" s="13" t="s">
        <v>72</v>
      </c>
      <c r="AY149" s="155" t="s">
        <v>160</v>
      </c>
    </row>
    <row r="150" spans="2:65" s="1" customFormat="1" ht="16.5" customHeight="1">
      <c r="B150" s="132"/>
      <c r="C150" s="133" t="s">
        <v>233</v>
      </c>
      <c r="D150" s="133" t="s">
        <v>162</v>
      </c>
      <c r="E150" s="134" t="s">
        <v>893</v>
      </c>
      <c r="F150" s="135" t="s">
        <v>894</v>
      </c>
      <c r="G150" s="136" t="s">
        <v>382</v>
      </c>
      <c r="H150" s="137">
        <v>6</v>
      </c>
      <c r="I150" s="138">
        <v>0</v>
      </c>
      <c r="J150" s="138">
        <f>ROUND(I150*H150,2)</f>
        <v>0</v>
      </c>
      <c r="K150" s="135" t="s">
        <v>1</v>
      </c>
      <c r="L150" s="29"/>
      <c r="M150" s="139" t="s">
        <v>1</v>
      </c>
      <c r="N150" s="140" t="s">
        <v>37</v>
      </c>
      <c r="O150" s="141">
        <v>0.57599999999999996</v>
      </c>
      <c r="P150" s="141">
        <f>O150*H150</f>
        <v>3.4559999999999995</v>
      </c>
      <c r="Q150" s="141">
        <v>2.2919999999999999E-2</v>
      </c>
      <c r="R150" s="141">
        <f>Q150*H150</f>
        <v>0.13752</v>
      </c>
      <c r="S150" s="141">
        <v>0</v>
      </c>
      <c r="T150" s="142">
        <f>S150*H150</f>
        <v>0</v>
      </c>
      <c r="AR150" s="143" t="s">
        <v>269</v>
      </c>
      <c r="AT150" s="143" t="s">
        <v>162</v>
      </c>
      <c r="AU150" s="143" t="s">
        <v>81</v>
      </c>
      <c r="AY150" s="17" t="s">
        <v>160</v>
      </c>
      <c r="BE150" s="144">
        <f>IF(N150="základní",J150,0)</f>
        <v>0</v>
      </c>
      <c r="BF150" s="144">
        <f>IF(N150="snížená",J150,0)</f>
        <v>0</v>
      </c>
      <c r="BG150" s="144">
        <f>IF(N150="zákl. přenesená",J150,0)</f>
        <v>0</v>
      </c>
      <c r="BH150" s="144">
        <f>IF(N150="sníž. přenesená",J150,0)</f>
        <v>0</v>
      </c>
      <c r="BI150" s="144">
        <f>IF(N150="nulová",J150,0)</f>
        <v>0</v>
      </c>
      <c r="BJ150" s="17" t="s">
        <v>79</v>
      </c>
      <c r="BK150" s="144">
        <f>ROUND(I150*H150,2)</f>
        <v>0</v>
      </c>
      <c r="BL150" s="17" t="s">
        <v>269</v>
      </c>
      <c r="BM150" s="143" t="s">
        <v>895</v>
      </c>
    </row>
    <row r="151" spans="2:65" s="13" customFormat="1">
      <c r="B151" s="154"/>
      <c r="D151" s="149" t="s">
        <v>171</v>
      </c>
      <c r="E151" s="155" t="s">
        <v>1</v>
      </c>
      <c r="F151" s="156" t="s">
        <v>872</v>
      </c>
      <c r="H151" s="157">
        <v>6</v>
      </c>
      <c r="L151" s="154"/>
      <c r="M151" s="158"/>
      <c r="T151" s="159"/>
      <c r="AT151" s="155" t="s">
        <v>171</v>
      </c>
      <c r="AU151" s="155" t="s">
        <v>81</v>
      </c>
      <c r="AV151" s="13" t="s">
        <v>81</v>
      </c>
      <c r="AW151" s="13" t="s">
        <v>29</v>
      </c>
      <c r="AX151" s="13" t="s">
        <v>72</v>
      </c>
      <c r="AY151" s="155" t="s">
        <v>160</v>
      </c>
    </row>
    <row r="152" spans="2:65" s="1" customFormat="1" ht="16.5" customHeight="1">
      <c r="B152" s="132"/>
      <c r="C152" s="133" t="s">
        <v>239</v>
      </c>
      <c r="D152" s="133" t="s">
        <v>162</v>
      </c>
      <c r="E152" s="134" t="s">
        <v>896</v>
      </c>
      <c r="F152" s="135" t="s">
        <v>897</v>
      </c>
      <c r="G152" s="136" t="s">
        <v>382</v>
      </c>
      <c r="H152" s="137">
        <v>6</v>
      </c>
      <c r="I152" s="138">
        <v>0</v>
      </c>
      <c r="J152" s="138">
        <f>ROUND(I152*H152,2)</f>
        <v>0</v>
      </c>
      <c r="K152" s="135" t="s">
        <v>1</v>
      </c>
      <c r="L152" s="29"/>
      <c r="M152" s="139" t="s">
        <v>1</v>
      </c>
      <c r="N152" s="140" t="s">
        <v>37</v>
      </c>
      <c r="O152" s="141">
        <v>0.57599999999999996</v>
      </c>
      <c r="P152" s="141">
        <f>O152*H152</f>
        <v>3.4559999999999995</v>
      </c>
      <c r="Q152" s="141">
        <v>2.2919999999999999E-2</v>
      </c>
      <c r="R152" s="141">
        <f>Q152*H152</f>
        <v>0.13752</v>
      </c>
      <c r="S152" s="141">
        <v>0</v>
      </c>
      <c r="T152" s="142">
        <f>S152*H152</f>
        <v>0</v>
      </c>
      <c r="AR152" s="143" t="s">
        <v>269</v>
      </c>
      <c r="AT152" s="143" t="s">
        <v>162</v>
      </c>
      <c r="AU152" s="143" t="s">
        <v>81</v>
      </c>
      <c r="AY152" s="17" t="s">
        <v>160</v>
      </c>
      <c r="BE152" s="144">
        <f>IF(N152="základní",J152,0)</f>
        <v>0</v>
      </c>
      <c r="BF152" s="144">
        <f>IF(N152="snížená",J152,0)</f>
        <v>0</v>
      </c>
      <c r="BG152" s="144">
        <f>IF(N152="zákl. přenesená",J152,0)</f>
        <v>0</v>
      </c>
      <c r="BH152" s="144">
        <f>IF(N152="sníž. přenesená",J152,0)</f>
        <v>0</v>
      </c>
      <c r="BI152" s="144">
        <f>IF(N152="nulová",J152,0)</f>
        <v>0</v>
      </c>
      <c r="BJ152" s="17" t="s">
        <v>79</v>
      </c>
      <c r="BK152" s="144">
        <f>ROUND(I152*H152,2)</f>
        <v>0</v>
      </c>
      <c r="BL152" s="17" t="s">
        <v>269</v>
      </c>
      <c r="BM152" s="143" t="s">
        <v>898</v>
      </c>
    </row>
    <row r="153" spans="2:65" s="13" customFormat="1">
      <c r="B153" s="154"/>
      <c r="D153" s="149" t="s">
        <v>171</v>
      </c>
      <c r="E153" s="155" t="s">
        <v>1</v>
      </c>
      <c r="F153" s="156" t="s">
        <v>872</v>
      </c>
      <c r="H153" s="157">
        <v>6</v>
      </c>
      <c r="L153" s="154"/>
      <c r="M153" s="158"/>
      <c r="T153" s="159"/>
      <c r="AT153" s="155" t="s">
        <v>171</v>
      </c>
      <c r="AU153" s="155" t="s">
        <v>81</v>
      </c>
      <c r="AV153" s="13" t="s">
        <v>81</v>
      </c>
      <c r="AW153" s="13" t="s">
        <v>29</v>
      </c>
      <c r="AX153" s="13" t="s">
        <v>72</v>
      </c>
      <c r="AY153" s="155" t="s">
        <v>160</v>
      </c>
    </row>
    <row r="154" spans="2:65" s="1" customFormat="1" ht="16.5" customHeight="1">
      <c r="B154" s="132"/>
      <c r="C154" s="133" t="s">
        <v>244</v>
      </c>
      <c r="D154" s="133" t="s">
        <v>162</v>
      </c>
      <c r="E154" s="134" t="s">
        <v>899</v>
      </c>
      <c r="F154" s="135" t="s">
        <v>900</v>
      </c>
      <c r="G154" s="136" t="s">
        <v>382</v>
      </c>
      <c r="H154" s="137">
        <v>6</v>
      </c>
      <c r="I154" s="138">
        <v>0</v>
      </c>
      <c r="J154" s="138">
        <f>ROUND(I154*H154,2)</f>
        <v>0</v>
      </c>
      <c r="K154" s="135" t="s">
        <v>1</v>
      </c>
      <c r="L154" s="29"/>
      <c r="M154" s="139" t="s">
        <v>1</v>
      </c>
      <c r="N154" s="140" t="s">
        <v>37</v>
      </c>
      <c r="O154" s="141">
        <v>0.57599999999999996</v>
      </c>
      <c r="P154" s="141">
        <f>O154*H154</f>
        <v>3.4559999999999995</v>
      </c>
      <c r="Q154" s="141">
        <v>2.2919999999999999E-2</v>
      </c>
      <c r="R154" s="141">
        <f>Q154*H154</f>
        <v>0.13752</v>
      </c>
      <c r="S154" s="141">
        <v>0</v>
      </c>
      <c r="T154" s="142">
        <f>S154*H154</f>
        <v>0</v>
      </c>
      <c r="AR154" s="143" t="s">
        <v>269</v>
      </c>
      <c r="AT154" s="143" t="s">
        <v>162</v>
      </c>
      <c r="AU154" s="143" t="s">
        <v>81</v>
      </c>
      <c r="AY154" s="17" t="s">
        <v>160</v>
      </c>
      <c r="BE154" s="144">
        <f>IF(N154="základní",J154,0)</f>
        <v>0</v>
      </c>
      <c r="BF154" s="144">
        <f>IF(N154="snížená",J154,0)</f>
        <v>0</v>
      </c>
      <c r="BG154" s="144">
        <f>IF(N154="zákl. přenesená",J154,0)</f>
        <v>0</v>
      </c>
      <c r="BH154" s="144">
        <f>IF(N154="sníž. přenesená",J154,0)</f>
        <v>0</v>
      </c>
      <c r="BI154" s="144">
        <f>IF(N154="nulová",J154,0)</f>
        <v>0</v>
      </c>
      <c r="BJ154" s="17" t="s">
        <v>79</v>
      </c>
      <c r="BK154" s="144">
        <f>ROUND(I154*H154,2)</f>
        <v>0</v>
      </c>
      <c r="BL154" s="17" t="s">
        <v>269</v>
      </c>
      <c r="BM154" s="143" t="s">
        <v>901</v>
      </c>
    </row>
    <row r="155" spans="2:65" s="13" customFormat="1">
      <c r="B155" s="154"/>
      <c r="D155" s="149" t="s">
        <v>171</v>
      </c>
      <c r="E155" s="155" t="s">
        <v>1</v>
      </c>
      <c r="F155" s="156" t="s">
        <v>872</v>
      </c>
      <c r="H155" s="157">
        <v>6</v>
      </c>
      <c r="L155" s="154"/>
      <c r="M155" s="158"/>
      <c r="T155" s="159"/>
      <c r="AT155" s="155" t="s">
        <v>171</v>
      </c>
      <c r="AU155" s="155" t="s">
        <v>81</v>
      </c>
      <c r="AV155" s="13" t="s">
        <v>81</v>
      </c>
      <c r="AW155" s="13" t="s">
        <v>29</v>
      </c>
      <c r="AX155" s="13" t="s">
        <v>72</v>
      </c>
      <c r="AY155" s="155" t="s">
        <v>160</v>
      </c>
    </row>
    <row r="156" spans="2:65" s="1" customFormat="1" ht="16.5" customHeight="1">
      <c r="B156" s="132"/>
      <c r="C156" s="133" t="s">
        <v>255</v>
      </c>
      <c r="D156" s="133" t="s">
        <v>162</v>
      </c>
      <c r="E156" s="134" t="s">
        <v>902</v>
      </c>
      <c r="F156" s="135" t="s">
        <v>903</v>
      </c>
      <c r="G156" s="136" t="s">
        <v>382</v>
      </c>
      <c r="H156" s="137">
        <v>6</v>
      </c>
      <c r="I156" s="138">
        <v>0</v>
      </c>
      <c r="J156" s="138">
        <f>ROUND(I156*H156,2)</f>
        <v>0</v>
      </c>
      <c r="K156" s="135" t="s">
        <v>1</v>
      </c>
      <c r="L156" s="29"/>
      <c r="M156" s="139" t="s">
        <v>1</v>
      </c>
      <c r="N156" s="140" t="s">
        <v>37</v>
      </c>
      <c r="O156" s="141">
        <v>0.57599999999999996</v>
      </c>
      <c r="P156" s="141">
        <f>O156*H156</f>
        <v>3.4559999999999995</v>
      </c>
      <c r="Q156" s="141">
        <v>2.2919999999999999E-2</v>
      </c>
      <c r="R156" s="141">
        <f>Q156*H156</f>
        <v>0.13752</v>
      </c>
      <c r="S156" s="141">
        <v>0</v>
      </c>
      <c r="T156" s="142">
        <f>S156*H156</f>
        <v>0</v>
      </c>
      <c r="AR156" s="143" t="s">
        <v>269</v>
      </c>
      <c r="AT156" s="143" t="s">
        <v>162</v>
      </c>
      <c r="AU156" s="143" t="s">
        <v>81</v>
      </c>
      <c r="AY156" s="17" t="s">
        <v>160</v>
      </c>
      <c r="BE156" s="144">
        <f>IF(N156="základní",J156,0)</f>
        <v>0</v>
      </c>
      <c r="BF156" s="144">
        <f>IF(N156="snížená",J156,0)</f>
        <v>0</v>
      </c>
      <c r="BG156" s="144">
        <f>IF(N156="zákl. přenesená",J156,0)</f>
        <v>0</v>
      </c>
      <c r="BH156" s="144">
        <f>IF(N156="sníž. přenesená",J156,0)</f>
        <v>0</v>
      </c>
      <c r="BI156" s="144">
        <f>IF(N156="nulová",J156,0)</f>
        <v>0</v>
      </c>
      <c r="BJ156" s="17" t="s">
        <v>79</v>
      </c>
      <c r="BK156" s="144">
        <f>ROUND(I156*H156,2)</f>
        <v>0</v>
      </c>
      <c r="BL156" s="17" t="s">
        <v>269</v>
      </c>
      <c r="BM156" s="143" t="s">
        <v>904</v>
      </c>
    </row>
    <row r="157" spans="2:65" s="13" customFormat="1">
      <c r="B157" s="154"/>
      <c r="D157" s="149" t="s">
        <v>171</v>
      </c>
      <c r="E157" s="155" t="s">
        <v>1</v>
      </c>
      <c r="F157" s="156" t="s">
        <v>872</v>
      </c>
      <c r="H157" s="157">
        <v>6</v>
      </c>
      <c r="L157" s="154"/>
      <c r="M157" s="158"/>
      <c r="T157" s="159"/>
      <c r="AT157" s="155" t="s">
        <v>171</v>
      </c>
      <c r="AU157" s="155" t="s">
        <v>81</v>
      </c>
      <c r="AV157" s="13" t="s">
        <v>81</v>
      </c>
      <c r="AW157" s="13" t="s">
        <v>29</v>
      </c>
      <c r="AX157" s="13" t="s">
        <v>72</v>
      </c>
      <c r="AY157" s="155" t="s">
        <v>160</v>
      </c>
    </row>
    <row r="158" spans="2:65" s="1" customFormat="1" ht="16.5" customHeight="1">
      <c r="B158" s="132"/>
      <c r="C158" s="133" t="s">
        <v>8</v>
      </c>
      <c r="D158" s="133" t="s">
        <v>162</v>
      </c>
      <c r="E158" s="134" t="s">
        <v>905</v>
      </c>
      <c r="F158" s="135" t="s">
        <v>906</v>
      </c>
      <c r="G158" s="136" t="s">
        <v>382</v>
      </c>
      <c r="H158" s="137">
        <v>6</v>
      </c>
      <c r="I158" s="138">
        <v>0</v>
      </c>
      <c r="J158" s="138">
        <f>ROUND(I158*H158,2)</f>
        <v>0</v>
      </c>
      <c r="K158" s="135" t="s">
        <v>1</v>
      </c>
      <c r="L158" s="29"/>
      <c r="M158" s="139" t="s">
        <v>1</v>
      </c>
      <c r="N158" s="140" t="s">
        <v>37</v>
      </c>
      <c r="O158" s="141">
        <v>0.57599999999999996</v>
      </c>
      <c r="P158" s="141">
        <f>O158*H158</f>
        <v>3.4559999999999995</v>
      </c>
      <c r="Q158" s="141">
        <v>2.2919999999999999E-2</v>
      </c>
      <c r="R158" s="141">
        <f>Q158*H158</f>
        <v>0.13752</v>
      </c>
      <c r="S158" s="141">
        <v>0</v>
      </c>
      <c r="T158" s="142">
        <f>S158*H158</f>
        <v>0</v>
      </c>
      <c r="AR158" s="143" t="s">
        <v>269</v>
      </c>
      <c r="AT158" s="143" t="s">
        <v>162</v>
      </c>
      <c r="AU158" s="143" t="s">
        <v>81</v>
      </c>
      <c r="AY158" s="17" t="s">
        <v>160</v>
      </c>
      <c r="BE158" s="144">
        <f>IF(N158="základní",J158,0)</f>
        <v>0</v>
      </c>
      <c r="BF158" s="144">
        <f>IF(N158="snížená",J158,0)</f>
        <v>0</v>
      </c>
      <c r="BG158" s="144">
        <f>IF(N158="zákl. přenesená",J158,0)</f>
        <v>0</v>
      </c>
      <c r="BH158" s="144">
        <f>IF(N158="sníž. přenesená",J158,0)</f>
        <v>0</v>
      </c>
      <c r="BI158" s="144">
        <f>IF(N158="nulová",J158,0)</f>
        <v>0</v>
      </c>
      <c r="BJ158" s="17" t="s">
        <v>79</v>
      </c>
      <c r="BK158" s="144">
        <f>ROUND(I158*H158,2)</f>
        <v>0</v>
      </c>
      <c r="BL158" s="17" t="s">
        <v>269</v>
      </c>
      <c r="BM158" s="143" t="s">
        <v>907</v>
      </c>
    </row>
    <row r="159" spans="2:65" s="13" customFormat="1">
      <c r="B159" s="154"/>
      <c r="D159" s="149" t="s">
        <v>171</v>
      </c>
      <c r="E159" s="155" t="s">
        <v>1</v>
      </c>
      <c r="F159" s="156" t="s">
        <v>872</v>
      </c>
      <c r="H159" s="157">
        <v>6</v>
      </c>
      <c r="L159" s="154"/>
      <c r="M159" s="158"/>
      <c r="T159" s="159"/>
      <c r="AT159" s="155" t="s">
        <v>171</v>
      </c>
      <c r="AU159" s="155" t="s">
        <v>81</v>
      </c>
      <c r="AV159" s="13" t="s">
        <v>81</v>
      </c>
      <c r="AW159" s="13" t="s">
        <v>29</v>
      </c>
      <c r="AX159" s="13" t="s">
        <v>72</v>
      </c>
      <c r="AY159" s="155" t="s">
        <v>160</v>
      </c>
    </row>
    <row r="160" spans="2:65" s="1" customFormat="1" ht="24.2" customHeight="1">
      <c r="B160" s="132"/>
      <c r="C160" s="173" t="s">
        <v>269</v>
      </c>
      <c r="D160" s="173" t="s">
        <v>445</v>
      </c>
      <c r="E160" s="174" t="s">
        <v>908</v>
      </c>
      <c r="F160" s="175" t="s">
        <v>909</v>
      </c>
      <c r="G160" s="176" t="s">
        <v>440</v>
      </c>
      <c r="H160" s="177">
        <v>1</v>
      </c>
      <c r="I160" s="178">
        <v>0</v>
      </c>
      <c r="J160" s="178">
        <f>ROUND(I160*H160,2)</f>
        <v>0</v>
      </c>
      <c r="K160" s="175" t="s">
        <v>166</v>
      </c>
      <c r="L160" s="179"/>
      <c r="M160" s="180" t="s">
        <v>1</v>
      </c>
      <c r="N160" s="181" t="s">
        <v>37</v>
      </c>
      <c r="O160" s="141">
        <v>0</v>
      </c>
      <c r="P160" s="141">
        <f>O160*H160</f>
        <v>0</v>
      </c>
      <c r="Q160" s="141">
        <v>6.3E-3</v>
      </c>
      <c r="R160" s="141">
        <f>Q160*H160</f>
        <v>6.3E-3</v>
      </c>
      <c r="S160" s="141">
        <v>0</v>
      </c>
      <c r="T160" s="142">
        <f>S160*H160</f>
        <v>0</v>
      </c>
      <c r="AR160" s="143" t="s">
        <v>379</v>
      </c>
      <c r="AT160" s="143" t="s">
        <v>445</v>
      </c>
      <c r="AU160" s="143" t="s">
        <v>81</v>
      </c>
      <c r="AY160" s="17" t="s">
        <v>160</v>
      </c>
      <c r="BE160" s="144">
        <f>IF(N160="základní",J160,0)</f>
        <v>0</v>
      </c>
      <c r="BF160" s="144">
        <f>IF(N160="snížená",J160,0)</f>
        <v>0</v>
      </c>
      <c r="BG160" s="144">
        <f>IF(N160="zákl. přenesená",J160,0)</f>
        <v>0</v>
      </c>
      <c r="BH160" s="144">
        <f>IF(N160="sníž. přenesená",J160,0)</f>
        <v>0</v>
      </c>
      <c r="BI160" s="144">
        <f>IF(N160="nulová",J160,0)</f>
        <v>0</v>
      </c>
      <c r="BJ160" s="17" t="s">
        <v>79</v>
      </c>
      <c r="BK160" s="144">
        <f>ROUND(I160*H160,2)</f>
        <v>0</v>
      </c>
      <c r="BL160" s="17" t="s">
        <v>269</v>
      </c>
      <c r="BM160" s="143" t="s">
        <v>910</v>
      </c>
    </row>
    <row r="161" spans="2:65" s="13" customFormat="1">
      <c r="B161" s="154"/>
      <c r="D161" s="149" t="s">
        <v>171</v>
      </c>
      <c r="E161" s="155" t="s">
        <v>1</v>
      </c>
      <c r="F161" s="156" t="s">
        <v>79</v>
      </c>
      <c r="H161" s="157">
        <v>1</v>
      </c>
      <c r="L161" s="154"/>
      <c r="M161" s="158"/>
      <c r="T161" s="159"/>
      <c r="AT161" s="155" t="s">
        <v>171</v>
      </c>
      <c r="AU161" s="155" t="s">
        <v>81</v>
      </c>
      <c r="AV161" s="13" t="s">
        <v>81</v>
      </c>
      <c r="AW161" s="13" t="s">
        <v>29</v>
      </c>
      <c r="AX161" s="13" t="s">
        <v>72</v>
      </c>
      <c r="AY161" s="155" t="s">
        <v>160</v>
      </c>
    </row>
    <row r="162" spans="2:65" s="1" customFormat="1" ht="24.2" customHeight="1">
      <c r="B162" s="132"/>
      <c r="C162" s="173" t="s">
        <v>275</v>
      </c>
      <c r="D162" s="173" t="s">
        <v>445</v>
      </c>
      <c r="E162" s="174" t="s">
        <v>911</v>
      </c>
      <c r="F162" s="175" t="s">
        <v>912</v>
      </c>
      <c r="G162" s="176" t="s">
        <v>440</v>
      </c>
      <c r="H162" s="177">
        <v>2</v>
      </c>
      <c r="I162" s="178">
        <v>0</v>
      </c>
      <c r="J162" s="178">
        <f>ROUND(I162*H162,2)</f>
        <v>0</v>
      </c>
      <c r="K162" s="175" t="s">
        <v>166</v>
      </c>
      <c r="L162" s="179"/>
      <c r="M162" s="180" t="s">
        <v>1</v>
      </c>
      <c r="N162" s="181" t="s">
        <v>37</v>
      </c>
      <c r="O162" s="141">
        <v>0</v>
      </c>
      <c r="P162" s="141">
        <f>O162*H162</f>
        <v>0</v>
      </c>
      <c r="Q162" s="141">
        <v>3.8500000000000001E-3</v>
      </c>
      <c r="R162" s="141">
        <f>Q162*H162</f>
        <v>7.7000000000000002E-3</v>
      </c>
      <c r="S162" s="141">
        <v>0</v>
      </c>
      <c r="T162" s="142">
        <f>S162*H162</f>
        <v>0</v>
      </c>
      <c r="AR162" s="143" t="s">
        <v>379</v>
      </c>
      <c r="AT162" s="143" t="s">
        <v>445</v>
      </c>
      <c r="AU162" s="143" t="s">
        <v>81</v>
      </c>
      <c r="AY162" s="17" t="s">
        <v>160</v>
      </c>
      <c r="BE162" s="144">
        <f>IF(N162="základní",J162,0)</f>
        <v>0</v>
      </c>
      <c r="BF162" s="144">
        <f>IF(N162="snížená",J162,0)</f>
        <v>0</v>
      </c>
      <c r="BG162" s="144">
        <f>IF(N162="zákl. přenesená",J162,0)</f>
        <v>0</v>
      </c>
      <c r="BH162" s="144">
        <f>IF(N162="sníž. přenesená",J162,0)</f>
        <v>0</v>
      </c>
      <c r="BI162" s="144">
        <f>IF(N162="nulová",J162,0)</f>
        <v>0</v>
      </c>
      <c r="BJ162" s="17" t="s">
        <v>79</v>
      </c>
      <c r="BK162" s="144">
        <f>ROUND(I162*H162,2)</f>
        <v>0</v>
      </c>
      <c r="BL162" s="17" t="s">
        <v>269</v>
      </c>
      <c r="BM162" s="143" t="s">
        <v>913</v>
      </c>
    </row>
    <row r="163" spans="2:65" s="13" customFormat="1">
      <c r="B163" s="154"/>
      <c r="D163" s="149" t="s">
        <v>171</v>
      </c>
      <c r="E163" s="155" t="s">
        <v>1</v>
      </c>
      <c r="F163" s="156" t="s">
        <v>914</v>
      </c>
      <c r="H163" s="157">
        <v>2</v>
      </c>
      <c r="L163" s="154"/>
      <c r="M163" s="158"/>
      <c r="T163" s="159"/>
      <c r="AT163" s="155" t="s">
        <v>171</v>
      </c>
      <c r="AU163" s="155" t="s">
        <v>81</v>
      </c>
      <c r="AV163" s="13" t="s">
        <v>81</v>
      </c>
      <c r="AW163" s="13" t="s">
        <v>29</v>
      </c>
      <c r="AX163" s="13" t="s">
        <v>72</v>
      </c>
      <c r="AY163" s="155" t="s">
        <v>160</v>
      </c>
    </row>
    <row r="164" spans="2:65" s="1" customFormat="1" ht="24.2" customHeight="1">
      <c r="B164" s="132"/>
      <c r="C164" s="133" t="s">
        <v>281</v>
      </c>
      <c r="D164" s="133" t="s">
        <v>162</v>
      </c>
      <c r="E164" s="134" t="s">
        <v>915</v>
      </c>
      <c r="F164" s="135" t="s">
        <v>916</v>
      </c>
      <c r="G164" s="136" t="s">
        <v>440</v>
      </c>
      <c r="H164" s="137">
        <v>3</v>
      </c>
      <c r="I164" s="138">
        <v>0</v>
      </c>
      <c r="J164" s="138">
        <f>ROUND(I164*H164,2)</f>
        <v>0</v>
      </c>
      <c r="K164" s="135" t="s">
        <v>166</v>
      </c>
      <c r="L164" s="29"/>
      <c r="M164" s="139" t="s">
        <v>1</v>
      </c>
      <c r="N164" s="140" t="s">
        <v>37</v>
      </c>
      <c r="O164" s="141">
        <v>1.488</v>
      </c>
      <c r="P164" s="141">
        <f>O164*H164</f>
        <v>4.4640000000000004</v>
      </c>
      <c r="Q164" s="141">
        <v>1.04E-2</v>
      </c>
      <c r="R164" s="141">
        <f>Q164*H164</f>
        <v>3.1199999999999999E-2</v>
      </c>
      <c r="S164" s="141">
        <v>0</v>
      </c>
      <c r="T164" s="142">
        <f>S164*H164</f>
        <v>0</v>
      </c>
      <c r="AR164" s="143" t="s">
        <v>269</v>
      </c>
      <c r="AT164" s="143" t="s">
        <v>162</v>
      </c>
      <c r="AU164" s="143" t="s">
        <v>81</v>
      </c>
      <c r="AY164" s="17" t="s">
        <v>160</v>
      </c>
      <c r="BE164" s="144">
        <f>IF(N164="základní",J164,0)</f>
        <v>0</v>
      </c>
      <c r="BF164" s="144">
        <f>IF(N164="snížená",J164,0)</f>
        <v>0</v>
      </c>
      <c r="BG164" s="144">
        <f>IF(N164="zákl. přenesená",J164,0)</f>
        <v>0</v>
      </c>
      <c r="BH164" s="144">
        <f>IF(N164="sníž. přenesená",J164,0)</f>
        <v>0</v>
      </c>
      <c r="BI164" s="144">
        <f>IF(N164="nulová",J164,0)</f>
        <v>0</v>
      </c>
      <c r="BJ164" s="17" t="s">
        <v>79</v>
      </c>
      <c r="BK164" s="144">
        <f>ROUND(I164*H164,2)</f>
        <v>0</v>
      </c>
      <c r="BL164" s="17" t="s">
        <v>269</v>
      </c>
      <c r="BM164" s="143" t="s">
        <v>917</v>
      </c>
    </row>
    <row r="165" spans="2:65" s="1" customFormat="1">
      <c r="B165" s="29"/>
      <c r="D165" s="145" t="s">
        <v>169</v>
      </c>
      <c r="F165" s="146" t="s">
        <v>918</v>
      </c>
      <c r="L165" s="29"/>
      <c r="M165" s="147"/>
      <c r="T165" s="52"/>
      <c r="AT165" s="17" t="s">
        <v>169</v>
      </c>
      <c r="AU165" s="17" t="s">
        <v>81</v>
      </c>
    </row>
    <row r="166" spans="2:65" s="1" customFormat="1" ht="24.2" customHeight="1">
      <c r="B166" s="132"/>
      <c r="C166" s="173" t="s">
        <v>287</v>
      </c>
      <c r="D166" s="173" t="s">
        <v>445</v>
      </c>
      <c r="E166" s="174" t="s">
        <v>919</v>
      </c>
      <c r="F166" s="175" t="s">
        <v>920</v>
      </c>
      <c r="G166" s="176" t="s">
        <v>440</v>
      </c>
      <c r="H166" s="177">
        <v>1</v>
      </c>
      <c r="I166" s="178">
        <v>0</v>
      </c>
      <c r="J166" s="178">
        <f>ROUND(I166*H166,2)</f>
        <v>0</v>
      </c>
      <c r="K166" s="175" t="s">
        <v>166</v>
      </c>
      <c r="L166" s="179"/>
      <c r="M166" s="180" t="s">
        <v>1</v>
      </c>
      <c r="N166" s="181" t="s">
        <v>37</v>
      </c>
      <c r="O166" s="141">
        <v>0</v>
      </c>
      <c r="P166" s="141">
        <f>O166*H166</f>
        <v>0</v>
      </c>
      <c r="Q166" s="141">
        <v>7.1999999999999998E-3</v>
      </c>
      <c r="R166" s="141">
        <f>Q166*H166</f>
        <v>7.1999999999999998E-3</v>
      </c>
      <c r="S166" s="141">
        <v>0</v>
      </c>
      <c r="T166" s="142">
        <f>S166*H166</f>
        <v>0</v>
      </c>
      <c r="AR166" s="143" t="s">
        <v>379</v>
      </c>
      <c r="AT166" s="143" t="s">
        <v>445</v>
      </c>
      <c r="AU166" s="143" t="s">
        <v>81</v>
      </c>
      <c r="AY166" s="17" t="s">
        <v>160</v>
      </c>
      <c r="BE166" s="144">
        <f>IF(N166="základní",J166,0)</f>
        <v>0</v>
      </c>
      <c r="BF166" s="144">
        <f>IF(N166="snížená",J166,0)</f>
        <v>0</v>
      </c>
      <c r="BG166" s="144">
        <f>IF(N166="zákl. přenesená",J166,0)</f>
        <v>0</v>
      </c>
      <c r="BH166" s="144">
        <f>IF(N166="sníž. přenesená",J166,0)</f>
        <v>0</v>
      </c>
      <c r="BI166" s="144">
        <f>IF(N166="nulová",J166,0)</f>
        <v>0</v>
      </c>
      <c r="BJ166" s="17" t="s">
        <v>79</v>
      </c>
      <c r="BK166" s="144">
        <f>ROUND(I166*H166,2)</f>
        <v>0</v>
      </c>
      <c r="BL166" s="17" t="s">
        <v>269</v>
      </c>
      <c r="BM166" s="143" t="s">
        <v>921</v>
      </c>
    </row>
    <row r="167" spans="2:65" s="13" customFormat="1">
      <c r="B167" s="154"/>
      <c r="D167" s="149" t="s">
        <v>171</v>
      </c>
      <c r="E167" s="155" t="s">
        <v>1</v>
      </c>
      <c r="F167" s="156" t="s">
        <v>79</v>
      </c>
      <c r="H167" s="157">
        <v>1</v>
      </c>
      <c r="L167" s="154"/>
      <c r="M167" s="158"/>
      <c r="T167" s="159"/>
      <c r="AT167" s="155" t="s">
        <v>171</v>
      </c>
      <c r="AU167" s="155" t="s">
        <v>81</v>
      </c>
      <c r="AV167" s="13" t="s">
        <v>81</v>
      </c>
      <c r="AW167" s="13" t="s">
        <v>29</v>
      </c>
      <c r="AX167" s="13" t="s">
        <v>72</v>
      </c>
      <c r="AY167" s="155" t="s">
        <v>160</v>
      </c>
    </row>
    <row r="168" spans="2:65" s="1" customFormat="1" ht="24.2" customHeight="1">
      <c r="B168" s="132"/>
      <c r="C168" s="173" t="s">
        <v>293</v>
      </c>
      <c r="D168" s="173" t="s">
        <v>445</v>
      </c>
      <c r="E168" s="174" t="s">
        <v>922</v>
      </c>
      <c r="F168" s="175" t="s">
        <v>923</v>
      </c>
      <c r="G168" s="176" t="s">
        <v>440</v>
      </c>
      <c r="H168" s="177">
        <v>2</v>
      </c>
      <c r="I168" s="178">
        <v>0</v>
      </c>
      <c r="J168" s="178">
        <f>ROUND(I168*H168,2)</f>
        <v>0</v>
      </c>
      <c r="K168" s="175" t="s">
        <v>166</v>
      </c>
      <c r="L168" s="179"/>
      <c r="M168" s="180" t="s">
        <v>1</v>
      </c>
      <c r="N168" s="181" t="s">
        <v>37</v>
      </c>
      <c r="O168" s="141">
        <v>0</v>
      </c>
      <c r="P168" s="141">
        <f>O168*H168</f>
        <v>0</v>
      </c>
      <c r="Q168" s="141">
        <v>4.7499999999999999E-3</v>
      </c>
      <c r="R168" s="141">
        <f>Q168*H168</f>
        <v>9.4999999999999998E-3</v>
      </c>
      <c r="S168" s="141">
        <v>0</v>
      </c>
      <c r="T168" s="142">
        <f>S168*H168</f>
        <v>0</v>
      </c>
      <c r="AR168" s="143" t="s">
        <v>379</v>
      </c>
      <c r="AT168" s="143" t="s">
        <v>445</v>
      </c>
      <c r="AU168" s="143" t="s">
        <v>81</v>
      </c>
      <c r="AY168" s="17" t="s">
        <v>160</v>
      </c>
      <c r="BE168" s="144">
        <f>IF(N168="základní",J168,0)</f>
        <v>0</v>
      </c>
      <c r="BF168" s="144">
        <f>IF(N168="snížená",J168,0)</f>
        <v>0</v>
      </c>
      <c r="BG168" s="144">
        <f>IF(N168="zákl. přenesená",J168,0)</f>
        <v>0</v>
      </c>
      <c r="BH168" s="144">
        <f>IF(N168="sníž. přenesená",J168,0)</f>
        <v>0</v>
      </c>
      <c r="BI168" s="144">
        <f>IF(N168="nulová",J168,0)</f>
        <v>0</v>
      </c>
      <c r="BJ168" s="17" t="s">
        <v>79</v>
      </c>
      <c r="BK168" s="144">
        <f>ROUND(I168*H168,2)</f>
        <v>0</v>
      </c>
      <c r="BL168" s="17" t="s">
        <v>269</v>
      </c>
      <c r="BM168" s="143" t="s">
        <v>924</v>
      </c>
    </row>
    <row r="169" spans="2:65" s="13" customFormat="1">
      <c r="B169" s="154"/>
      <c r="D169" s="149" t="s">
        <v>171</v>
      </c>
      <c r="E169" s="155" t="s">
        <v>1</v>
      </c>
      <c r="F169" s="156" t="s">
        <v>914</v>
      </c>
      <c r="H169" s="157">
        <v>2</v>
      </c>
      <c r="L169" s="154"/>
      <c r="M169" s="158"/>
      <c r="T169" s="159"/>
      <c r="AT169" s="155" t="s">
        <v>171</v>
      </c>
      <c r="AU169" s="155" t="s">
        <v>81</v>
      </c>
      <c r="AV169" s="13" t="s">
        <v>81</v>
      </c>
      <c r="AW169" s="13" t="s">
        <v>29</v>
      </c>
      <c r="AX169" s="13" t="s">
        <v>72</v>
      </c>
      <c r="AY169" s="155" t="s">
        <v>160</v>
      </c>
    </row>
    <row r="170" spans="2:65" s="1" customFormat="1" ht="24.2" customHeight="1">
      <c r="B170" s="132"/>
      <c r="C170" s="133" t="s">
        <v>7</v>
      </c>
      <c r="D170" s="133" t="s">
        <v>162</v>
      </c>
      <c r="E170" s="134" t="s">
        <v>925</v>
      </c>
      <c r="F170" s="135" t="s">
        <v>926</v>
      </c>
      <c r="G170" s="136" t="s">
        <v>440</v>
      </c>
      <c r="H170" s="137">
        <v>3</v>
      </c>
      <c r="I170" s="138">
        <v>0</v>
      </c>
      <c r="J170" s="138">
        <f>ROUND(I170*H170,2)</f>
        <v>0</v>
      </c>
      <c r="K170" s="135" t="s">
        <v>166</v>
      </c>
      <c r="L170" s="29"/>
      <c r="M170" s="139" t="s">
        <v>1</v>
      </c>
      <c r="N170" s="140" t="s">
        <v>37</v>
      </c>
      <c r="O170" s="141">
        <v>2.3879999999999999</v>
      </c>
      <c r="P170" s="141">
        <f>O170*H170</f>
        <v>7.1639999999999997</v>
      </c>
      <c r="Q170" s="141">
        <v>1.393E-2</v>
      </c>
      <c r="R170" s="141">
        <f>Q170*H170</f>
        <v>4.1790000000000001E-2</v>
      </c>
      <c r="S170" s="141">
        <v>0</v>
      </c>
      <c r="T170" s="142">
        <f>S170*H170</f>
        <v>0</v>
      </c>
      <c r="AR170" s="143" t="s">
        <v>269</v>
      </c>
      <c r="AT170" s="143" t="s">
        <v>162</v>
      </c>
      <c r="AU170" s="143" t="s">
        <v>81</v>
      </c>
      <c r="AY170" s="17" t="s">
        <v>160</v>
      </c>
      <c r="BE170" s="144">
        <f>IF(N170="základní",J170,0)</f>
        <v>0</v>
      </c>
      <c r="BF170" s="144">
        <f>IF(N170="snížená",J170,0)</f>
        <v>0</v>
      </c>
      <c r="BG170" s="144">
        <f>IF(N170="zákl. přenesená",J170,0)</f>
        <v>0</v>
      </c>
      <c r="BH170" s="144">
        <f>IF(N170="sníž. přenesená",J170,0)</f>
        <v>0</v>
      </c>
      <c r="BI170" s="144">
        <f>IF(N170="nulová",J170,0)</f>
        <v>0</v>
      </c>
      <c r="BJ170" s="17" t="s">
        <v>79</v>
      </c>
      <c r="BK170" s="144">
        <f>ROUND(I170*H170,2)</f>
        <v>0</v>
      </c>
      <c r="BL170" s="17" t="s">
        <v>269</v>
      </c>
      <c r="BM170" s="143" t="s">
        <v>927</v>
      </c>
    </row>
    <row r="171" spans="2:65" s="1" customFormat="1">
      <c r="B171" s="29"/>
      <c r="D171" s="145" t="s">
        <v>169</v>
      </c>
      <c r="F171" s="146" t="s">
        <v>928</v>
      </c>
      <c r="L171" s="29"/>
      <c r="M171" s="147"/>
      <c r="T171" s="52"/>
      <c r="AT171" s="17" t="s">
        <v>169</v>
      </c>
      <c r="AU171" s="17" t="s">
        <v>81</v>
      </c>
    </row>
    <row r="172" spans="2:65" s="1" customFormat="1" ht="24.2" customHeight="1">
      <c r="B172" s="132"/>
      <c r="C172" s="173" t="s">
        <v>303</v>
      </c>
      <c r="D172" s="173" t="s">
        <v>445</v>
      </c>
      <c r="E172" s="174" t="s">
        <v>929</v>
      </c>
      <c r="F172" s="175" t="s">
        <v>930</v>
      </c>
      <c r="G172" s="176" t="s">
        <v>440</v>
      </c>
      <c r="H172" s="177">
        <v>2</v>
      </c>
      <c r="I172" s="178">
        <v>0</v>
      </c>
      <c r="J172" s="178">
        <f>ROUND(I172*H172,2)</f>
        <v>0</v>
      </c>
      <c r="K172" s="175" t="s">
        <v>166</v>
      </c>
      <c r="L172" s="179"/>
      <c r="M172" s="180" t="s">
        <v>1</v>
      </c>
      <c r="N172" s="181" t="s">
        <v>37</v>
      </c>
      <c r="O172" s="141">
        <v>0</v>
      </c>
      <c r="P172" s="141">
        <f>O172*H172</f>
        <v>0</v>
      </c>
      <c r="Q172" s="141">
        <v>8.5000000000000006E-3</v>
      </c>
      <c r="R172" s="141">
        <f>Q172*H172</f>
        <v>1.7000000000000001E-2</v>
      </c>
      <c r="S172" s="141">
        <v>0</v>
      </c>
      <c r="T172" s="142">
        <f>S172*H172</f>
        <v>0</v>
      </c>
      <c r="AR172" s="143" t="s">
        <v>379</v>
      </c>
      <c r="AT172" s="143" t="s">
        <v>445</v>
      </c>
      <c r="AU172" s="143" t="s">
        <v>81</v>
      </c>
      <c r="AY172" s="17" t="s">
        <v>160</v>
      </c>
      <c r="BE172" s="144">
        <f>IF(N172="základní",J172,0)</f>
        <v>0</v>
      </c>
      <c r="BF172" s="144">
        <f>IF(N172="snížená",J172,0)</f>
        <v>0</v>
      </c>
      <c r="BG172" s="144">
        <f>IF(N172="zákl. přenesená",J172,0)</f>
        <v>0</v>
      </c>
      <c r="BH172" s="144">
        <f>IF(N172="sníž. přenesená",J172,0)</f>
        <v>0</v>
      </c>
      <c r="BI172" s="144">
        <f>IF(N172="nulová",J172,0)</f>
        <v>0</v>
      </c>
      <c r="BJ172" s="17" t="s">
        <v>79</v>
      </c>
      <c r="BK172" s="144">
        <f>ROUND(I172*H172,2)</f>
        <v>0</v>
      </c>
      <c r="BL172" s="17" t="s">
        <v>269</v>
      </c>
      <c r="BM172" s="143" t="s">
        <v>931</v>
      </c>
    </row>
    <row r="173" spans="2:65" s="13" customFormat="1">
      <c r="B173" s="154"/>
      <c r="D173" s="149" t="s">
        <v>171</v>
      </c>
      <c r="E173" s="155" t="s">
        <v>1</v>
      </c>
      <c r="F173" s="156" t="s">
        <v>81</v>
      </c>
      <c r="H173" s="157">
        <v>2</v>
      </c>
      <c r="L173" s="154"/>
      <c r="M173" s="158"/>
      <c r="T173" s="159"/>
      <c r="AT173" s="155" t="s">
        <v>171</v>
      </c>
      <c r="AU173" s="155" t="s">
        <v>81</v>
      </c>
      <c r="AV173" s="13" t="s">
        <v>81</v>
      </c>
      <c r="AW173" s="13" t="s">
        <v>29</v>
      </c>
      <c r="AX173" s="13" t="s">
        <v>72</v>
      </c>
      <c r="AY173" s="155" t="s">
        <v>160</v>
      </c>
    </row>
    <row r="174" spans="2:65" s="12" customFormat="1">
      <c r="B174" s="148"/>
      <c r="D174" s="149" t="s">
        <v>171</v>
      </c>
      <c r="E174" s="150" t="s">
        <v>1</v>
      </c>
      <c r="F174" s="151" t="s">
        <v>932</v>
      </c>
      <c r="H174" s="150" t="s">
        <v>1</v>
      </c>
      <c r="L174" s="148"/>
      <c r="M174" s="152"/>
      <c r="T174" s="153"/>
      <c r="AT174" s="150" t="s">
        <v>171</v>
      </c>
      <c r="AU174" s="150" t="s">
        <v>81</v>
      </c>
      <c r="AV174" s="12" t="s">
        <v>79</v>
      </c>
      <c r="AW174" s="12" t="s">
        <v>29</v>
      </c>
      <c r="AX174" s="12" t="s">
        <v>72</v>
      </c>
      <c r="AY174" s="150" t="s">
        <v>160</v>
      </c>
    </row>
    <row r="175" spans="2:65" s="1" customFormat="1" ht="24.2" customHeight="1">
      <c r="B175" s="132"/>
      <c r="C175" s="133" t="s">
        <v>310</v>
      </c>
      <c r="D175" s="133" t="s">
        <v>162</v>
      </c>
      <c r="E175" s="134" t="s">
        <v>933</v>
      </c>
      <c r="F175" s="135" t="s">
        <v>934</v>
      </c>
      <c r="G175" s="136" t="s">
        <v>440</v>
      </c>
      <c r="H175" s="137">
        <v>2</v>
      </c>
      <c r="I175" s="138">
        <v>0</v>
      </c>
      <c r="J175" s="138">
        <f>ROUND(I175*H175,2)</f>
        <v>0</v>
      </c>
      <c r="K175" s="135" t="s">
        <v>166</v>
      </c>
      <c r="L175" s="29"/>
      <c r="M175" s="139" t="s">
        <v>1</v>
      </c>
      <c r="N175" s="140" t="s">
        <v>37</v>
      </c>
      <c r="O175" s="141">
        <v>3.1309999999999998</v>
      </c>
      <c r="P175" s="141">
        <f>O175*H175</f>
        <v>6.2619999999999996</v>
      </c>
      <c r="Q175" s="141">
        <v>2.1219999999999999E-2</v>
      </c>
      <c r="R175" s="141">
        <f>Q175*H175</f>
        <v>4.2439999999999999E-2</v>
      </c>
      <c r="S175" s="141">
        <v>0</v>
      </c>
      <c r="T175" s="142">
        <f>S175*H175</f>
        <v>0</v>
      </c>
      <c r="AR175" s="143" t="s">
        <v>269</v>
      </c>
      <c r="AT175" s="143" t="s">
        <v>162</v>
      </c>
      <c r="AU175" s="143" t="s">
        <v>81</v>
      </c>
      <c r="AY175" s="17" t="s">
        <v>160</v>
      </c>
      <c r="BE175" s="144">
        <f>IF(N175="základní",J175,0)</f>
        <v>0</v>
      </c>
      <c r="BF175" s="144">
        <f>IF(N175="snížená",J175,0)</f>
        <v>0</v>
      </c>
      <c r="BG175" s="144">
        <f>IF(N175="zákl. přenesená",J175,0)</f>
        <v>0</v>
      </c>
      <c r="BH175" s="144">
        <f>IF(N175="sníž. přenesená",J175,0)</f>
        <v>0</v>
      </c>
      <c r="BI175" s="144">
        <f>IF(N175="nulová",J175,0)</f>
        <v>0</v>
      </c>
      <c r="BJ175" s="17" t="s">
        <v>79</v>
      </c>
      <c r="BK175" s="144">
        <f>ROUND(I175*H175,2)</f>
        <v>0</v>
      </c>
      <c r="BL175" s="17" t="s">
        <v>269</v>
      </c>
      <c r="BM175" s="143" t="s">
        <v>935</v>
      </c>
    </row>
    <row r="176" spans="2:65" s="1" customFormat="1">
      <c r="B176" s="29"/>
      <c r="D176" s="145" t="s">
        <v>169</v>
      </c>
      <c r="F176" s="146" t="s">
        <v>936</v>
      </c>
      <c r="L176" s="29"/>
      <c r="M176" s="147"/>
      <c r="T176" s="52"/>
      <c r="AT176" s="17" t="s">
        <v>169</v>
      </c>
      <c r="AU176" s="17" t="s">
        <v>81</v>
      </c>
    </row>
    <row r="177" spans="2:65" s="1" customFormat="1" ht="24.2" customHeight="1">
      <c r="B177" s="132"/>
      <c r="C177" s="133" t="s">
        <v>317</v>
      </c>
      <c r="D177" s="133" t="s">
        <v>162</v>
      </c>
      <c r="E177" s="134" t="s">
        <v>937</v>
      </c>
      <c r="F177" s="135" t="s">
        <v>938</v>
      </c>
      <c r="G177" s="136" t="s">
        <v>440</v>
      </c>
      <c r="H177" s="137">
        <v>6</v>
      </c>
      <c r="I177" s="138">
        <v>0</v>
      </c>
      <c r="J177" s="138">
        <f>ROUND(I177*H177,2)</f>
        <v>0</v>
      </c>
      <c r="K177" s="135" t="s">
        <v>166</v>
      </c>
      <c r="L177" s="29"/>
      <c r="M177" s="139" t="s">
        <v>1</v>
      </c>
      <c r="N177" s="140" t="s">
        <v>37</v>
      </c>
      <c r="O177" s="141">
        <v>-4.0000000000000001E-3</v>
      </c>
      <c r="P177" s="141">
        <f>O177*H177</f>
        <v>-2.4E-2</v>
      </c>
      <c r="Q177" s="141">
        <v>0</v>
      </c>
      <c r="R177" s="141">
        <f>Q177*H177</f>
        <v>0</v>
      </c>
      <c r="S177" s="141">
        <v>0</v>
      </c>
      <c r="T177" s="142">
        <f>S177*H177</f>
        <v>0</v>
      </c>
      <c r="AR177" s="143" t="s">
        <v>167</v>
      </c>
      <c r="AT177" s="143" t="s">
        <v>162</v>
      </c>
      <c r="AU177" s="143" t="s">
        <v>81</v>
      </c>
      <c r="AY177" s="17" t="s">
        <v>160</v>
      </c>
      <c r="BE177" s="144">
        <f>IF(N177="základní",J177,0)</f>
        <v>0</v>
      </c>
      <c r="BF177" s="144">
        <f>IF(N177="snížená",J177,0)</f>
        <v>0</v>
      </c>
      <c r="BG177" s="144">
        <f>IF(N177="zákl. přenesená",J177,0)</f>
        <v>0</v>
      </c>
      <c r="BH177" s="144">
        <f>IF(N177="sníž. přenesená",J177,0)</f>
        <v>0</v>
      </c>
      <c r="BI177" s="144">
        <f>IF(N177="nulová",J177,0)</f>
        <v>0</v>
      </c>
      <c r="BJ177" s="17" t="s">
        <v>79</v>
      </c>
      <c r="BK177" s="144">
        <f>ROUND(I177*H177,2)</f>
        <v>0</v>
      </c>
      <c r="BL177" s="17" t="s">
        <v>167</v>
      </c>
      <c r="BM177" s="143" t="s">
        <v>939</v>
      </c>
    </row>
    <row r="178" spans="2:65" s="1" customFormat="1">
      <c r="B178" s="29"/>
      <c r="D178" s="145" t="s">
        <v>169</v>
      </c>
      <c r="F178" s="146" t="s">
        <v>940</v>
      </c>
      <c r="L178" s="29"/>
      <c r="M178" s="147"/>
      <c r="T178" s="52"/>
      <c r="AT178" s="17" t="s">
        <v>169</v>
      </c>
      <c r="AU178" s="17" t="s">
        <v>81</v>
      </c>
    </row>
    <row r="179" spans="2:65" s="13" customFormat="1">
      <c r="B179" s="154"/>
      <c r="D179" s="149" t="s">
        <v>171</v>
      </c>
      <c r="E179" s="155" t="s">
        <v>1</v>
      </c>
      <c r="F179" s="156" t="s">
        <v>941</v>
      </c>
      <c r="H179" s="157">
        <v>6</v>
      </c>
      <c r="L179" s="154"/>
      <c r="M179" s="158"/>
      <c r="T179" s="159"/>
      <c r="AT179" s="155" t="s">
        <v>171</v>
      </c>
      <c r="AU179" s="155" t="s">
        <v>81</v>
      </c>
      <c r="AV179" s="13" t="s">
        <v>81</v>
      </c>
      <c r="AW179" s="13" t="s">
        <v>29</v>
      </c>
      <c r="AX179" s="13" t="s">
        <v>72</v>
      </c>
      <c r="AY179" s="155" t="s">
        <v>160</v>
      </c>
    </row>
    <row r="180" spans="2:65" s="1" customFormat="1" ht="16.5" customHeight="1">
      <c r="B180" s="132"/>
      <c r="C180" s="173" t="s">
        <v>323</v>
      </c>
      <c r="D180" s="173" t="s">
        <v>445</v>
      </c>
      <c r="E180" s="174" t="s">
        <v>942</v>
      </c>
      <c r="F180" s="175" t="s">
        <v>943</v>
      </c>
      <c r="G180" s="176" t="s">
        <v>382</v>
      </c>
      <c r="H180" s="177">
        <v>4</v>
      </c>
      <c r="I180" s="178">
        <v>0</v>
      </c>
      <c r="J180" s="178">
        <f>ROUND(I180*H180,2)</f>
        <v>0</v>
      </c>
      <c r="K180" s="175" t="s">
        <v>1</v>
      </c>
      <c r="L180" s="179"/>
      <c r="M180" s="180" t="s">
        <v>1</v>
      </c>
      <c r="N180" s="181" t="s">
        <v>37</v>
      </c>
      <c r="O180" s="141">
        <v>0</v>
      </c>
      <c r="P180" s="141">
        <f>O180*H180</f>
        <v>0</v>
      </c>
      <c r="Q180" s="141">
        <v>0.378</v>
      </c>
      <c r="R180" s="141">
        <f>Q180*H180</f>
        <v>1.512</v>
      </c>
      <c r="S180" s="141">
        <v>0</v>
      </c>
      <c r="T180" s="142">
        <f>S180*H180</f>
        <v>0</v>
      </c>
      <c r="AR180" s="143" t="s">
        <v>214</v>
      </c>
      <c r="AT180" s="143" t="s">
        <v>445</v>
      </c>
      <c r="AU180" s="143" t="s">
        <v>81</v>
      </c>
      <c r="AY180" s="17" t="s">
        <v>160</v>
      </c>
      <c r="BE180" s="144">
        <f>IF(N180="základní",J180,0)</f>
        <v>0</v>
      </c>
      <c r="BF180" s="144">
        <f>IF(N180="snížená",J180,0)</f>
        <v>0</v>
      </c>
      <c r="BG180" s="144">
        <f>IF(N180="zákl. přenesená",J180,0)</f>
        <v>0</v>
      </c>
      <c r="BH180" s="144">
        <f>IF(N180="sníž. přenesená",J180,0)</f>
        <v>0</v>
      </c>
      <c r="BI180" s="144">
        <f>IF(N180="nulová",J180,0)</f>
        <v>0</v>
      </c>
      <c r="BJ180" s="17" t="s">
        <v>79</v>
      </c>
      <c r="BK180" s="144">
        <f>ROUND(I180*H180,2)</f>
        <v>0</v>
      </c>
      <c r="BL180" s="17" t="s">
        <v>167</v>
      </c>
      <c r="BM180" s="143" t="s">
        <v>944</v>
      </c>
    </row>
    <row r="181" spans="2:65" s="13" customFormat="1">
      <c r="B181" s="154"/>
      <c r="D181" s="149" t="s">
        <v>171</v>
      </c>
      <c r="E181" s="155" t="s">
        <v>1</v>
      </c>
      <c r="F181" s="156" t="s">
        <v>945</v>
      </c>
      <c r="H181" s="157">
        <v>4</v>
      </c>
      <c r="L181" s="154"/>
      <c r="M181" s="158"/>
      <c r="T181" s="159"/>
      <c r="AT181" s="155" t="s">
        <v>171</v>
      </c>
      <c r="AU181" s="155" t="s">
        <v>81</v>
      </c>
      <c r="AV181" s="13" t="s">
        <v>81</v>
      </c>
      <c r="AW181" s="13" t="s">
        <v>29</v>
      </c>
      <c r="AX181" s="13" t="s">
        <v>72</v>
      </c>
      <c r="AY181" s="155" t="s">
        <v>160</v>
      </c>
    </row>
    <row r="182" spans="2:65" s="1" customFormat="1" ht="24.2" customHeight="1">
      <c r="B182" s="132"/>
      <c r="C182" s="133" t="s">
        <v>332</v>
      </c>
      <c r="D182" s="133" t="s">
        <v>162</v>
      </c>
      <c r="E182" s="134" t="s">
        <v>946</v>
      </c>
      <c r="F182" s="135" t="s">
        <v>947</v>
      </c>
      <c r="G182" s="136" t="s">
        <v>440</v>
      </c>
      <c r="H182" s="137">
        <v>4</v>
      </c>
      <c r="I182" s="138">
        <v>0</v>
      </c>
      <c r="J182" s="138">
        <f>ROUND(I182*H182,2)</f>
        <v>0</v>
      </c>
      <c r="K182" s="135" t="s">
        <v>166</v>
      </c>
      <c r="L182" s="29"/>
      <c r="M182" s="139" t="s">
        <v>1</v>
      </c>
      <c r="N182" s="140" t="s">
        <v>37</v>
      </c>
      <c r="O182" s="141">
        <v>1.9810000000000001</v>
      </c>
      <c r="P182" s="141">
        <f>O182*H182</f>
        <v>7.9240000000000004</v>
      </c>
      <c r="Q182" s="141">
        <v>0</v>
      </c>
      <c r="R182" s="141">
        <f>Q182*H182</f>
        <v>0</v>
      </c>
      <c r="S182" s="141">
        <v>1.8599999999999998E-2</v>
      </c>
      <c r="T182" s="142">
        <f>S182*H182</f>
        <v>7.4399999999999994E-2</v>
      </c>
      <c r="AR182" s="143" t="s">
        <v>167</v>
      </c>
      <c r="AT182" s="143" t="s">
        <v>162</v>
      </c>
      <c r="AU182" s="143" t="s">
        <v>81</v>
      </c>
      <c r="AY182" s="17" t="s">
        <v>160</v>
      </c>
      <c r="BE182" s="144">
        <f>IF(N182="základní",J182,0)</f>
        <v>0</v>
      </c>
      <c r="BF182" s="144">
        <f>IF(N182="snížená",J182,0)</f>
        <v>0</v>
      </c>
      <c r="BG182" s="144">
        <f>IF(N182="zákl. přenesená",J182,0)</f>
        <v>0</v>
      </c>
      <c r="BH182" s="144">
        <f>IF(N182="sníž. přenesená",J182,0)</f>
        <v>0</v>
      </c>
      <c r="BI182" s="144">
        <f>IF(N182="nulová",J182,0)</f>
        <v>0</v>
      </c>
      <c r="BJ182" s="17" t="s">
        <v>79</v>
      </c>
      <c r="BK182" s="144">
        <f>ROUND(I182*H182,2)</f>
        <v>0</v>
      </c>
      <c r="BL182" s="17" t="s">
        <v>167</v>
      </c>
      <c r="BM182" s="143" t="s">
        <v>948</v>
      </c>
    </row>
    <row r="183" spans="2:65" s="1" customFormat="1">
      <c r="B183" s="29"/>
      <c r="D183" s="145" t="s">
        <v>169</v>
      </c>
      <c r="F183" s="146" t="s">
        <v>949</v>
      </c>
      <c r="L183" s="29"/>
      <c r="M183" s="147"/>
      <c r="T183" s="52"/>
      <c r="AT183" s="17" t="s">
        <v>169</v>
      </c>
      <c r="AU183" s="17" t="s">
        <v>81</v>
      </c>
    </row>
    <row r="184" spans="2:65" s="1" customFormat="1" ht="16.5" customHeight="1">
      <c r="B184" s="132"/>
      <c r="C184" s="133" t="s">
        <v>342</v>
      </c>
      <c r="D184" s="133" t="s">
        <v>162</v>
      </c>
      <c r="E184" s="134" t="s">
        <v>950</v>
      </c>
      <c r="F184" s="135" t="s">
        <v>951</v>
      </c>
      <c r="G184" s="136" t="s">
        <v>382</v>
      </c>
      <c r="H184" s="137">
        <v>2</v>
      </c>
      <c r="I184" s="138">
        <v>0</v>
      </c>
      <c r="J184" s="138">
        <f>ROUND(I184*H184,2)</f>
        <v>0</v>
      </c>
      <c r="K184" s="135" t="s">
        <v>1</v>
      </c>
      <c r="L184" s="29"/>
      <c r="M184" s="139" t="s">
        <v>1</v>
      </c>
      <c r="N184" s="140" t="s">
        <v>37</v>
      </c>
      <c r="O184" s="141">
        <v>2.5000000000000001E-2</v>
      </c>
      <c r="P184" s="141">
        <f>O184*H184</f>
        <v>0.05</v>
      </c>
      <c r="Q184" s="141">
        <v>9.0000000000000006E-5</v>
      </c>
      <c r="R184" s="141">
        <f>Q184*H184</f>
        <v>1.8000000000000001E-4</v>
      </c>
      <c r="S184" s="141">
        <v>0</v>
      </c>
      <c r="T184" s="142">
        <f>S184*H184</f>
        <v>0</v>
      </c>
      <c r="AR184" s="143" t="s">
        <v>167</v>
      </c>
      <c r="AT184" s="143" t="s">
        <v>162</v>
      </c>
      <c r="AU184" s="143" t="s">
        <v>81</v>
      </c>
      <c r="AY184" s="17" t="s">
        <v>160</v>
      </c>
      <c r="BE184" s="144">
        <f>IF(N184="základní",J184,0)</f>
        <v>0</v>
      </c>
      <c r="BF184" s="144">
        <f>IF(N184="snížená",J184,0)</f>
        <v>0</v>
      </c>
      <c r="BG184" s="144">
        <f>IF(N184="zákl. přenesená",J184,0)</f>
        <v>0</v>
      </c>
      <c r="BH184" s="144">
        <f>IF(N184="sníž. přenesená",J184,0)</f>
        <v>0</v>
      </c>
      <c r="BI184" s="144">
        <f>IF(N184="nulová",J184,0)</f>
        <v>0</v>
      </c>
      <c r="BJ184" s="17" t="s">
        <v>79</v>
      </c>
      <c r="BK184" s="144">
        <f>ROUND(I184*H184,2)</f>
        <v>0</v>
      </c>
      <c r="BL184" s="17" t="s">
        <v>167</v>
      </c>
      <c r="BM184" s="143" t="s">
        <v>952</v>
      </c>
    </row>
    <row r="185" spans="2:65" s="13" customFormat="1">
      <c r="B185" s="154"/>
      <c r="D185" s="149" t="s">
        <v>171</v>
      </c>
      <c r="E185" s="155" t="s">
        <v>1</v>
      </c>
      <c r="F185" s="156" t="s">
        <v>81</v>
      </c>
      <c r="H185" s="157">
        <v>2</v>
      </c>
      <c r="L185" s="154"/>
      <c r="M185" s="158"/>
      <c r="T185" s="159"/>
      <c r="AT185" s="155" t="s">
        <v>171</v>
      </c>
      <c r="AU185" s="155" t="s">
        <v>81</v>
      </c>
      <c r="AV185" s="13" t="s">
        <v>81</v>
      </c>
      <c r="AW185" s="13" t="s">
        <v>29</v>
      </c>
      <c r="AX185" s="13" t="s">
        <v>72</v>
      </c>
      <c r="AY185" s="155" t="s">
        <v>160</v>
      </c>
    </row>
    <row r="186" spans="2:65" s="1" customFormat="1" ht="16.5" customHeight="1">
      <c r="B186" s="132"/>
      <c r="C186" s="133" t="s">
        <v>352</v>
      </c>
      <c r="D186" s="133" t="s">
        <v>162</v>
      </c>
      <c r="E186" s="134" t="s">
        <v>953</v>
      </c>
      <c r="F186" s="135" t="s">
        <v>954</v>
      </c>
      <c r="G186" s="136" t="s">
        <v>382</v>
      </c>
      <c r="H186" s="137">
        <v>2</v>
      </c>
      <c r="I186" s="138">
        <v>0</v>
      </c>
      <c r="J186" s="138">
        <f>ROUND(I186*H186,2)</f>
        <v>0</v>
      </c>
      <c r="K186" s="135" t="s">
        <v>1</v>
      </c>
      <c r="L186" s="29"/>
      <c r="M186" s="139" t="s">
        <v>1</v>
      </c>
      <c r="N186" s="140" t="s">
        <v>37</v>
      </c>
      <c r="O186" s="141">
        <v>2.5000000000000001E-2</v>
      </c>
      <c r="P186" s="141">
        <f>O186*H186</f>
        <v>0.05</v>
      </c>
      <c r="Q186" s="141">
        <v>9.0000000000000006E-5</v>
      </c>
      <c r="R186" s="141">
        <f>Q186*H186</f>
        <v>1.8000000000000001E-4</v>
      </c>
      <c r="S186" s="141">
        <v>0</v>
      </c>
      <c r="T186" s="142">
        <f>S186*H186</f>
        <v>0</v>
      </c>
      <c r="AR186" s="143" t="s">
        <v>167</v>
      </c>
      <c r="AT186" s="143" t="s">
        <v>162</v>
      </c>
      <c r="AU186" s="143" t="s">
        <v>81</v>
      </c>
      <c r="AY186" s="17" t="s">
        <v>160</v>
      </c>
      <c r="BE186" s="144">
        <f>IF(N186="základní",J186,0)</f>
        <v>0</v>
      </c>
      <c r="BF186" s="144">
        <f>IF(N186="snížená",J186,0)</f>
        <v>0</v>
      </c>
      <c r="BG186" s="144">
        <f>IF(N186="zákl. přenesená",J186,0)</f>
        <v>0</v>
      </c>
      <c r="BH186" s="144">
        <f>IF(N186="sníž. přenesená",J186,0)</f>
        <v>0</v>
      </c>
      <c r="BI186" s="144">
        <f>IF(N186="nulová",J186,0)</f>
        <v>0</v>
      </c>
      <c r="BJ186" s="17" t="s">
        <v>79</v>
      </c>
      <c r="BK186" s="144">
        <f>ROUND(I186*H186,2)</f>
        <v>0</v>
      </c>
      <c r="BL186" s="17" t="s">
        <v>167</v>
      </c>
      <c r="BM186" s="143" t="s">
        <v>955</v>
      </c>
    </row>
    <row r="187" spans="2:65" s="13" customFormat="1">
      <c r="B187" s="154"/>
      <c r="D187" s="149" t="s">
        <v>171</v>
      </c>
      <c r="E187" s="155" t="s">
        <v>1</v>
      </c>
      <c r="F187" s="156" t="s">
        <v>81</v>
      </c>
      <c r="H187" s="157">
        <v>2</v>
      </c>
      <c r="L187" s="154"/>
      <c r="M187" s="158"/>
      <c r="T187" s="159"/>
      <c r="AT187" s="155" t="s">
        <v>171</v>
      </c>
      <c r="AU187" s="155" t="s">
        <v>81</v>
      </c>
      <c r="AV187" s="13" t="s">
        <v>81</v>
      </c>
      <c r="AW187" s="13" t="s">
        <v>29</v>
      </c>
      <c r="AX187" s="13" t="s">
        <v>72</v>
      </c>
      <c r="AY187" s="155" t="s">
        <v>160</v>
      </c>
    </row>
    <row r="188" spans="2:65" s="1" customFormat="1" ht="16.5" customHeight="1">
      <c r="B188" s="132"/>
      <c r="C188" s="133" t="s">
        <v>358</v>
      </c>
      <c r="D188" s="133" t="s">
        <v>162</v>
      </c>
      <c r="E188" s="134" t="s">
        <v>956</v>
      </c>
      <c r="F188" s="135" t="s">
        <v>957</v>
      </c>
      <c r="G188" s="136" t="s">
        <v>382</v>
      </c>
      <c r="H188" s="137">
        <v>2</v>
      </c>
      <c r="I188" s="138">
        <v>0</v>
      </c>
      <c r="J188" s="138">
        <f>ROUND(I188*H188,2)</f>
        <v>0</v>
      </c>
      <c r="K188" s="135" t="s">
        <v>1</v>
      </c>
      <c r="L188" s="29"/>
      <c r="M188" s="139" t="s">
        <v>1</v>
      </c>
      <c r="N188" s="140" t="s">
        <v>37</v>
      </c>
      <c r="O188" s="141">
        <v>2.5000000000000001E-2</v>
      </c>
      <c r="P188" s="141">
        <f>O188*H188</f>
        <v>0.05</v>
      </c>
      <c r="Q188" s="141">
        <v>9.0000000000000006E-5</v>
      </c>
      <c r="R188" s="141">
        <f>Q188*H188</f>
        <v>1.8000000000000001E-4</v>
      </c>
      <c r="S188" s="141">
        <v>0</v>
      </c>
      <c r="T188" s="142">
        <f>S188*H188</f>
        <v>0</v>
      </c>
      <c r="AR188" s="143" t="s">
        <v>167</v>
      </c>
      <c r="AT188" s="143" t="s">
        <v>162</v>
      </c>
      <c r="AU188" s="143" t="s">
        <v>81</v>
      </c>
      <c r="AY188" s="17" t="s">
        <v>160</v>
      </c>
      <c r="BE188" s="144">
        <f>IF(N188="základní",J188,0)</f>
        <v>0</v>
      </c>
      <c r="BF188" s="144">
        <f>IF(N188="snížená",J188,0)</f>
        <v>0</v>
      </c>
      <c r="BG188" s="144">
        <f>IF(N188="zákl. přenesená",J188,0)</f>
        <v>0</v>
      </c>
      <c r="BH188" s="144">
        <f>IF(N188="sníž. přenesená",J188,0)</f>
        <v>0</v>
      </c>
      <c r="BI188" s="144">
        <f>IF(N188="nulová",J188,0)</f>
        <v>0</v>
      </c>
      <c r="BJ188" s="17" t="s">
        <v>79</v>
      </c>
      <c r="BK188" s="144">
        <f>ROUND(I188*H188,2)</f>
        <v>0</v>
      </c>
      <c r="BL188" s="17" t="s">
        <v>167</v>
      </c>
      <c r="BM188" s="143" t="s">
        <v>958</v>
      </c>
    </row>
    <row r="189" spans="2:65" s="13" customFormat="1">
      <c r="B189" s="154"/>
      <c r="D189" s="149" t="s">
        <v>171</v>
      </c>
      <c r="E189" s="155" t="s">
        <v>1</v>
      </c>
      <c r="F189" s="156" t="s">
        <v>81</v>
      </c>
      <c r="H189" s="157">
        <v>2</v>
      </c>
      <c r="L189" s="154"/>
      <c r="M189" s="158"/>
      <c r="T189" s="159"/>
      <c r="AT189" s="155" t="s">
        <v>171</v>
      </c>
      <c r="AU189" s="155" t="s">
        <v>81</v>
      </c>
      <c r="AV189" s="13" t="s">
        <v>81</v>
      </c>
      <c r="AW189" s="13" t="s">
        <v>29</v>
      </c>
      <c r="AX189" s="13" t="s">
        <v>72</v>
      </c>
      <c r="AY189" s="155" t="s">
        <v>160</v>
      </c>
    </row>
    <row r="190" spans="2:65" s="1" customFormat="1" ht="24.2" customHeight="1">
      <c r="B190" s="132"/>
      <c r="C190" s="133" t="s">
        <v>363</v>
      </c>
      <c r="D190" s="133" t="s">
        <v>162</v>
      </c>
      <c r="E190" s="134" t="s">
        <v>959</v>
      </c>
      <c r="F190" s="135" t="s">
        <v>960</v>
      </c>
      <c r="G190" s="136" t="s">
        <v>382</v>
      </c>
      <c r="H190" s="137">
        <v>38</v>
      </c>
      <c r="I190" s="138">
        <v>0</v>
      </c>
      <c r="J190" s="138">
        <f>ROUND(I190*H190,2)</f>
        <v>0</v>
      </c>
      <c r="K190" s="135" t="s">
        <v>166</v>
      </c>
      <c r="L190" s="29"/>
      <c r="M190" s="139" t="s">
        <v>1</v>
      </c>
      <c r="N190" s="140" t="s">
        <v>37</v>
      </c>
      <c r="O190" s="141">
        <v>0.36099999999999999</v>
      </c>
      <c r="P190" s="141">
        <f>O190*H190</f>
        <v>13.718</v>
      </c>
      <c r="Q190" s="141">
        <v>0</v>
      </c>
      <c r="R190" s="141">
        <f>Q190*H190</f>
        <v>0</v>
      </c>
      <c r="S190" s="141">
        <v>0</v>
      </c>
      <c r="T190" s="142">
        <f>S190*H190</f>
        <v>0</v>
      </c>
      <c r="AR190" s="143" t="s">
        <v>167</v>
      </c>
      <c r="AT190" s="143" t="s">
        <v>162</v>
      </c>
      <c r="AU190" s="143" t="s">
        <v>81</v>
      </c>
      <c r="AY190" s="17" t="s">
        <v>160</v>
      </c>
      <c r="BE190" s="144">
        <f>IF(N190="základní",J190,0)</f>
        <v>0</v>
      </c>
      <c r="BF190" s="144">
        <f>IF(N190="snížená",J190,0)</f>
        <v>0</v>
      </c>
      <c r="BG190" s="144">
        <f>IF(N190="zákl. přenesená",J190,0)</f>
        <v>0</v>
      </c>
      <c r="BH190" s="144">
        <f>IF(N190="sníž. přenesená",J190,0)</f>
        <v>0</v>
      </c>
      <c r="BI190" s="144">
        <f>IF(N190="nulová",J190,0)</f>
        <v>0</v>
      </c>
      <c r="BJ190" s="17" t="s">
        <v>79</v>
      </c>
      <c r="BK190" s="144">
        <f>ROUND(I190*H190,2)</f>
        <v>0</v>
      </c>
      <c r="BL190" s="17" t="s">
        <v>167</v>
      </c>
      <c r="BM190" s="143" t="s">
        <v>961</v>
      </c>
    </row>
    <row r="191" spans="2:65" s="1" customFormat="1">
      <c r="B191" s="29"/>
      <c r="D191" s="145" t="s">
        <v>169</v>
      </c>
      <c r="F191" s="146" t="s">
        <v>962</v>
      </c>
      <c r="L191" s="29"/>
      <c r="M191" s="147"/>
      <c r="T191" s="52"/>
      <c r="AT191" s="17" t="s">
        <v>169</v>
      </c>
      <c r="AU191" s="17" t="s">
        <v>81</v>
      </c>
    </row>
    <row r="192" spans="2:65" s="1" customFormat="1" ht="21.75" customHeight="1">
      <c r="B192" s="132"/>
      <c r="C192" s="173" t="s">
        <v>371</v>
      </c>
      <c r="D192" s="173" t="s">
        <v>445</v>
      </c>
      <c r="E192" s="174" t="s">
        <v>963</v>
      </c>
      <c r="F192" s="175" t="s">
        <v>964</v>
      </c>
      <c r="G192" s="176" t="s">
        <v>382</v>
      </c>
      <c r="H192" s="177">
        <v>38</v>
      </c>
      <c r="I192" s="178">
        <v>0</v>
      </c>
      <c r="J192" s="178">
        <f>ROUND(I192*H192,2)</f>
        <v>0</v>
      </c>
      <c r="K192" s="175" t="s">
        <v>166</v>
      </c>
      <c r="L192" s="179"/>
      <c r="M192" s="180" t="s">
        <v>1</v>
      </c>
      <c r="N192" s="181" t="s">
        <v>37</v>
      </c>
      <c r="O192" s="141">
        <v>0</v>
      </c>
      <c r="P192" s="141">
        <f>O192*H192</f>
        <v>0</v>
      </c>
      <c r="Q192" s="141">
        <v>6.6299999999999996E-3</v>
      </c>
      <c r="R192" s="141">
        <f>Q192*H192</f>
        <v>0.25194</v>
      </c>
      <c r="S192" s="141">
        <v>0</v>
      </c>
      <c r="T192" s="142">
        <f>S192*H192</f>
        <v>0</v>
      </c>
      <c r="AR192" s="143" t="s">
        <v>214</v>
      </c>
      <c r="AT192" s="143" t="s">
        <v>445</v>
      </c>
      <c r="AU192" s="143" t="s">
        <v>81</v>
      </c>
      <c r="AY192" s="17" t="s">
        <v>160</v>
      </c>
      <c r="BE192" s="144">
        <f>IF(N192="základní",J192,0)</f>
        <v>0</v>
      </c>
      <c r="BF192" s="144">
        <f>IF(N192="snížená",J192,0)</f>
        <v>0</v>
      </c>
      <c r="BG192" s="144">
        <f>IF(N192="zákl. přenesená",J192,0)</f>
        <v>0</v>
      </c>
      <c r="BH192" s="144">
        <f>IF(N192="sníž. přenesená",J192,0)</f>
        <v>0</v>
      </c>
      <c r="BI192" s="144">
        <f>IF(N192="nulová",J192,0)</f>
        <v>0</v>
      </c>
      <c r="BJ192" s="17" t="s">
        <v>79</v>
      </c>
      <c r="BK192" s="144">
        <f>ROUND(I192*H192,2)</f>
        <v>0</v>
      </c>
      <c r="BL192" s="17" t="s">
        <v>167</v>
      </c>
      <c r="BM192" s="143" t="s">
        <v>965</v>
      </c>
    </row>
    <row r="193" spans="2:65" s="13" customFormat="1">
      <c r="B193" s="154"/>
      <c r="D193" s="149" t="s">
        <v>171</v>
      </c>
      <c r="E193" s="155" t="s">
        <v>1</v>
      </c>
      <c r="F193" s="156" t="s">
        <v>888</v>
      </c>
      <c r="H193" s="157">
        <v>33</v>
      </c>
      <c r="L193" s="154"/>
      <c r="M193" s="158"/>
      <c r="T193" s="159"/>
      <c r="AT193" s="155" t="s">
        <v>171</v>
      </c>
      <c r="AU193" s="155" t="s">
        <v>81</v>
      </c>
      <c r="AV193" s="13" t="s">
        <v>81</v>
      </c>
      <c r="AW193" s="13" t="s">
        <v>29</v>
      </c>
      <c r="AX193" s="13" t="s">
        <v>72</v>
      </c>
      <c r="AY193" s="155" t="s">
        <v>160</v>
      </c>
    </row>
    <row r="194" spans="2:65" s="13" customFormat="1">
      <c r="B194" s="154"/>
      <c r="D194" s="149" t="s">
        <v>171</v>
      </c>
      <c r="E194" s="155" t="s">
        <v>1</v>
      </c>
      <c r="F194" s="156" t="s">
        <v>966</v>
      </c>
      <c r="H194" s="157">
        <v>5</v>
      </c>
      <c r="L194" s="154"/>
      <c r="M194" s="158"/>
      <c r="T194" s="159"/>
      <c r="AT194" s="155" t="s">
        <v>171</v>
      </c>
      <c r="AU194" s="155" t="s">
        <v>81</v>
      </c>
      <c r="AV194" s="13" t="s">
        <v>81</v>
      </c>
      <c r="AW194" s="13" t="s">
        <v>29</v>
      </c>
      <c r="AX194" s="13" t="s">
        <v>72</v>
      </c>
      <c r="AY194" s="155" t="s">
        <v>160</v>
      </c>
    </row>
    <row r="195" spans="2:65" s="11" customFormat="1" ht="25.9" customHeight="1">
      <c r="B195" s="121"/>
      <c r="D195" s="122" t="s">
        <v>71</v>
      </c>
      <c r="E195" s="123" t="s">
        <v>561</v>
      </c>
      <c r="F195" s="123" t="s">
        <v>562</v>
      </c>
      <c r="J195" s="124">
        <f>BK195</f>
        <v>0</v>
      </c>
      <c r="L195" s="121"/>
      <c r="M195" s="125"/>
      <c r="P195" s="126">
        <f>P196</f>
        <v>16.187999999999999</v>
      </c>
      <c r="R195" s="126">
        <f>R196</f>
        <v>0.44384000000000001</v>
      </c>
      <c r="T195" s="127">
        <f>T196</f>
        <v>0</v>
      </c>
      <c r="AR195" s="122" t="s">
        <v>81</v>
      </c>
      <c r="AT195" s="128" t="s">
        <v>71</v>
      </c>
      <c r="AU195" s="128" t="s">
        <v>72</v>
      </c>
      <c r="AY195" s="122" t="s">
        <v>160</v>
      </c>
      <c r="BK195" s="129">
        <f>BK196</f>
        <v>0</v>
      </c>
    </row>
    <row r="196" spans="2:65" s="11" customFormat="1" ht="22.9" customHeight="1">
      <c r="B196" s="121"/>
      <c r="D196" s="122" t="s">
        <v>71</v>
      </c>
      <c r="E196" s="130" t="s">
        <v>650</v>
      </c>
      <c r="F196" s="130" t="s">
        <v>651</v>
      </c>
      <c r="J196" s="131">
        <f>BK196</f>
        <v>0</v>
      </c>
      <c r="L196" s="121"/>
      <c r="M196" s="125"/>
      <c r="P196" s="126">
        <f>SUM(P197:P211)</f>
        <v>16.187999999999999</v>
      </c>
      <c r="R196" s="126">
        <f>SUM(R197:R211)</f>
        <v>0.44384000000000001</v>
      </c>
      <c r="T196" s="127">
        <f>SUM(T197:T211)</f>
        <v>0</v>
      </c>
      <c r="AR196" s="122" t="s">
        <v>81</v>
      </c>
      <c r="AT196" s="128" t="s">
        <v>71</v>
      </c>
      <c r="AU196" s="128" t="s">
        <v>79</v>
      </c>
      <c r="AY196" s="122" t="s">
        <v>160</v>
      </c>
      <c r="BK196" s="129">
        <f>SUM(BK197:BK211)</f>
        <v>0</v>
      </c>
    </row>
    <row r="197" spans="2:65" s="1" customFormat="1" ht="24.2" customHeight="1">
      <c r="B197" s="132"/>
      <c r="C197" s="173" t="s">
        <v>379</v>
      </c>
      <c r="D197" s="173" t="s">
        <v>445</v>
      </c>
      <c r="E197" s="174" t="s">
        <v>967</v>
      </c>
      <c r="F197" s="175" t="s">
        <v>968</v>
      </c>
      <c r="G197" s="176" t="s">
        <v>382</v>
      </c>
      <c r="H197" s="177">
        <v>38</v>
      </c>
      <c r="I197" s="178">
        <v>0</v>
      </c>
      <c r="J197" s="178">
        <f>ROUND(I197*H197,2)</f>
        <v>0</v>
      </c>
      <c r="K197" s="175" t="s">
        <v>166</v>
      </c>
      <c r="L197" s="179"/>
      <c r="M197" s="180" t="s">
        <v>1</v>
      </c>
      <c r="N197" s="181" t="s">
        <v>37</v>
      </c>
      <c r="O197" s="141">
        <v>0</v>
      </c>
      <c r="P197" s="141">
        <f>O197*H197</f>
        <v>0</v>
      </c>
      <c r="Q197" s="141">
        <v>1.75E-3</v>
      </c>
      <c r="R197" s="141">
        <f>Q197*H197</f>
        <v>6.6500000000000004E-2</v>
      </c>
      <c r="S197" s="141">
        <v>0</v>
      </c>
      <c r="T197" s="142">
        <f>S197*H197</f>
        <v>0</v>
      </c>
      <c r="AR197" s="143" t="s">
        <v>379</v>
      </c>
      <c r="AT197" s="143" t="s">
        <v>445</v>
      </c>
      <c r="AU197" s="143" t="s">
        <v>81</v>
      </c>
      <c r="AY197" s="17" t="s">
        <v>160</v>
      </c>
      <c r="BE197" s="144">
        <f>IF(N197="základní",J197,0)</f>
        <v>0</v>
      </c>
      <c r="BF197" s="144">
        <f>IF(N197="snížená",J197,0)</f>
        <v>0</v>
      </c>
      <c r="BG197" s="144">
        <f>IF(N197="zákl. přenesená",J197,0)</f>
        <v>0</v>
      </c>
      <c r="BH197" s="144">
        <f>IF(N197="sníž. přenesená",J197,0)</f>
        <v>0</v>
      </c>
      <c r="BI197" s="144">
        <f>IF(N197="nulová",J197,0)</f>
        <v>0</v>
      </c>
      <c r="BJ197" s="17" t="s">
        <v>79</v>
      </c>
      <c r="BK197" s="144">
        <f>ROUND(I197*H197,2)</f>
        <v>0</v>
      </c>
      <c r="BL197" s="17" t="s">
        <v>269</v>
      </c>
      <c r="BM197" s="143" t="s">
        <v>969</v>
      </c>
    </row>
    <row r="198" spans="2:65" s="13" customFormat="1">
      <c r="B198" s="154"/>
      <c r="D198" s="149" t="s">
        <v>171</v>
      </c>
      <c r="E198" s="155" t="s">
        <v>1</v>
      </c>
      <c r="F198" s="156" t="s">
        <v>888</v>
      </c>
      <c r="H198" s="157">
        <v>33</v>
      </c>
      <c r="L198" s="154"/>
      <c r="M198" s="158"/>
      <c r="T198" s="159"/>
      <c r="AT198" s="155" t="s">
        <v>171</v>
      </c>
      <c r="AU198" s="155" t="s">
        <v>81</v>
      </c>
      <c r="AV198" s="13" t="s">
        <v>81</v>
      </c>
      <c r="AW198" s="13" t="s">
        <v>29</v>
      </c>
      <c r="AX198" s="13" t="s">
        <v>72</v>
      </c>
      <c r="AY198" s="155" t="s">
        <v>160</v>
      </c>
    </row>
    <row r="199" spans="2:65" s="13" customFormat="1">
      <c r="B199" s="154"/>
      <c r="D199" s="149" t="s">
        <v>171</v>
      </c>
      <c r="E199" s="155" t="s">
        <v>1</v>
      </c>
      <c r="F199" s="156" t="s">
        <v>966</v>
      </c>
      <c r="H199" s="157">
        <v>5</v>
      </c>
      <c r="L199" s="154"/>
      <c r="M199" s="158"/>
      <c r="T199" s="159"/>
      <c r="AT199" s="155" t="s">
        <v>171</v>
      </c>
      <c r="AU199" s="155" t="s">
        <v>81</v>
      </c>
      <c r="AV199" s="13" t="s">
        <v>81</v>
      </c>
      <c r="AW199" s="13" t="s">
        <v>29</v>
      </c>
      <c r="AX199" s="13" t="s">
        <v>72</v>
      </c>
      <c r="AY199" s="155" t="s">
        <v>160</v>
      </c>
    </row>
    <row r="200" spans="2:65" s="1" customFormat="1" ht="33" customHeight="1">
      <c r="B200" s="132"/>
      <c r="C200" s="133" t="s">
        <v>387</v>
      </c>
      <c r="D200" s="133" t="s">
        <v>162</v>
      </c>
      <c r="E200" s="134" t="s">
        <v>970</v>
      </c>
      <c r="F200" s="135" t="s">
        <v>971</v>
      </c>
      <c r="G200" s="136" t="s">
        <v>382</v>
      </c>
      <c r="H200" s="137">
        <v>38</v>
      </c>
      <c r="I200" s="138">
        <v>0</v>
      </c>
      <c r="J200" s="138">
        <f>ROUND(I200*H200,2)</f>
        <v>0</v>
      </c>
      <c r="K200" s="135" t="s">
        <v>166</v>
      </c>
      <c r="L200" s="29"/>
      <c r="M200" s="139" t="s">
        <v>1</v>
      </c>
      <c r="N200" s="140" t="s">
        <v>37</v>
      </c>
      <c r="O200" s="141">
        <v>0.13600000000000001</v>
      </c>
      <c r="P200" s="141">
        <f>O200*H200</f>
        <v>5.1680000000000001</v>
      </c>
      <c r="Q200" s="141">
        <v>2.7E-4</v>
      </c>
      <c r="R200" s="141">
        <f>Q200*H200</f>
        <v>1.026E-2</v>
      </c>
      <c r="S200" s="141">
        <v>0</v>
      </c>
      <c r="T200" s="142">
        <f>S200*H200</f>
        <v>0</v>
      </c>
      <c r="AR200" s="143" t="s">
        <v>269</v>
      </c>
      <c r="AT200" s="143" t="s">
        <v>162</v>
      </c>
      <c r="AU200" s="143" t="s">
        <v>81</v>
      </c>
      <c r="AY200" s="17" t="s">
        <v>160</v>
      </c>
      <c r="BE200" s="144">
        <f>IF(N200="základní",J200,0)</f>
        <v>0</v>
      </c>
      <c r="BF200" s="144">
        <f>IF(N200="snížená",J200,0)</f>
        <v>0</v>
      </c>
      <c r="BG200" s="144">
        <f>IF(N200="zákl. přenesená",J200,0)</f>
        <v>0</v>
      </c>
      <c r="BH200" s="144">
        <f>IF(N200="sníž. přenesená",J200,0)</f>
        <v>0</v>
      </c>
      <c r="BI200" s="144">
        <f>IF(N200="nulová",J200,0)</f>
        <v>0</v>
      </c>
      <c r="BJ200" s="17" t="s">
        <v>79</v>
      </c>
      <c r="BK200" s="144">
        <f>ROUND(I200*H200,2)</f>
        <v>0</v>
      </c>
      <c r="BL200" s="17" t="s">
        <v>269</v>
      </c>
      <c r="BM200" s="143" t="s">
        <v>972</v>
      </c>
    </row>
    <row r="201" spans="2:65" s="1" customFormat="1">
      <c r="B201" s="29"/>
      <c r="D201" s="145" t="s">
        <v>169</v>
      </c>
      <c r="F201" s="146" t="s">
        <v>973</v>
      </c>
      <c r="L201" s="29"/>
      <c r="M201" s="147"/>
      <c r="T201" s="52"/>
      <c r="AT201" s="17" t="s">
        <v>169</v>
      </c>
      <c r="AU201" s="17" t="s">
        <v>81</v>
      </c>
    </row>
    <row r="202" spans="2:65" s="1" customFormat="1" ht="24.2" customHeight="1">
      <c r="B202" s="132"/>
      <c r="C202" s="173" t="s">
        <v>394</v>
      </c>
      <c r="D202" s="173" t="s">
        <v>445</v>
      </c>
      <c r="E202" s="174" t="s">
        <v>974</v>
      </c>
      <c r="F202" s="175" t="s">
        <v>975</v>
      </c>
      <c r="G202" s="176" t="s">
        <v>382</v>
      </c>
      <c r="H202" s="177">
        <v>38</v>
      </c>
      <c r="I202" s="178">
        <v>0</v>
      </c>
      <c r="J202" s="178">
        <f>ROUND(I202*H202,2)</f>
        <v>0</v>
      </c>
      <c r="K202" s="175" t="s">
        <v>166</v>
      </c>
      <c r="L202" s="179"/>
      <c r="M202" s="180" t="s">
        <v>1</v>
      </c>
      <c r="N202" s="181" t="s">
        <v>37</v>
      </c>
      <c r="O202" s="141">
        <v>0</v>
      </c>
      <c r="P202" s="141">
        <f>O202*H202</f>
        <v>0</v>
      </c>
      <c r="Q202" s="141">
        <v>3.8999999999999998E-3</v>
      </c>
      <c r="R202" s="141">
        <f>Q202*H202</f>
        <v>0.1482</v>
      </c>
      <c r="S202" s="141">
        <v>0</v>
      </c>
      <c r="T202" s="142">
        <f>S202*H202</f>
        <v>0</v>
      </c>
      <c r="AR202" s="143" t="s">
        <v>379</v>
      </c>
      <c r="AT202" s="143" t="s">
        <v>445</v>
      </c>
      <c r="AU202" s="143" t="s">
        <v>81</v>
      </c>
      <c r="AY202" s="17" t="s">
        <v>160</v>
      </c>
      <c r="BE202" s="144">
        <f>IF(N202="základní",J202,0)</f>
        <v>0</v>
      </c>
      <c r="BF202" s="144">
        <f>IF(N202="snížená",J202,0)</f>
        <v>0</v>
      </c>
      <c r="BG202" s="144">
        <f>IF(N202="zákl. přenesená",J202,0)</f>
        <v>0</v>
      </c>
      <c r="BH202" s="144">
        <f>IF(N202="sníž. přenesená",J202,0)</f>
        <v>0</v>
      </c>
      <c r="BI202" s="144">
        <f>IF(N202="nulová",J202,0)</f>
        <v>0</v>
      </c>
      <c r="BJ202" s="17" t="s">
        <v>79</v>
      </c>
      <c r="BK202" s="144">
        <f>ROUND(I202*H202,2)</f>
        <v>0</v>
      </c>
      <c r="BL202" s="17" t="s">
        <v>269</v>
      </c>
      <c r="BM202" s="143" t="s">
        <v>976</v>
      </c>
    </row>
    <row r="203" spans="2:65" s="13" customFormat="1">
      <c r="B203" s="154"/>
      <c r="D203" s="149" t="s">
        <v>171</v>
      </c>
      <c r="E203" s="155" t="s">
        <v>1</v>
      </c>
      <c r="F203" s="156" t="s">
        <v>888</v>
      </c>
      <c r="H203" s="157">
        <v>33</v>
      </c>
      <c r="L203" s="154"/>
      <c r="M203" s="158"/>
      <c r="T203" s="159"/>
      <c r="AT203" s="155" t="s">
        <v>171</v>
      </c>
      <c r="AU203" s="155" t="s">
        <v>81</v>
      </c>
      <c r="AV203" s="13" t="s">
        <v>81</v>
      </c>
      <c r="AW203" s="13" t="s">
        <v>29</v>
      </c>
      <c r="AX203" s="13" t="s">
        <v>72</v>
      </c>
      <c r="AY203" s="155" t="s">
        <v>160</v>
      </c>
    </row>
    <row r="204" spans="2:65" s="13" customFormat="1">
      <c r="B204" s="154"/>
      <c r="D204" s="149" t="s">
        <v>171</v>
      </c>
      <c r="E204" s="155" t="s">
        <v>1</v>
      </c>
      <c r="F204" s="156" t="s">
        <v>966</v>
      </c>
      <c r="H204" s="157">
        <v>5</v>
      </c>
      <c r="L204" s="154"/>
      <c r="M204" s="158"/>
      <c r="T204" s="159"/>
      <c r="AT204" s="155" t="s">
        <v>171</v>
      </c>
      <c r="AU204" s="155" t="s">
        <v>81</v>
      </c>
      <c r="AV204" s="13" t="s">
        <v>81</v>
      </c>
      <c r="AW204" s="13" t="s">
        <v>29</v>
      </c>
      <c r="AX204" s="13" t="s">
        <v>72</v>
      </c>
      <c r="AY204" s="155" t="s">
        <v>160</v>
      </c>
    </row>
    <row r="205" spans="2:65" s="1" customFormat="1" ht="33" customHeight="1">
      <c r="B205" s="132"/>
      <c r="C205" s="133" t="s">
        <v>401</v>
      </c>
      <c r="D205" s="133" t="s">
        <v>162</v>
      </c>
      <c r="E205" s="134" t="s">
        <v>977</v>
      </c>
      <c r="F205" s="135" t="s">
        <v>978</v>
      </c>
      <c r="G205" s="136" t="s">
        <v>382</v>
      </c>
      <c r="H205" s="137">
        <v>38</v>
      </c>
      <c r="I205" s="138">
        <v>0</v>
      </c>
      <c r="J205" s="138">
        <f>ROUND(I205*H205,2)</f>
        <v>0</v>
      </c>
      <c r="K205" s="135" t="s">
        <v>166</v>
      </c>
      <c r="L205" s="29"/>
      <c r="M205" s="139" t="s">
        <v>1</v>
      </c>
      <c r="N205" s="140" t="s">
        <v>37</v>
      </c>
      <c r="O205" s="141">
        <v>0.14199999999999999</v>
      </c>
      <c r="P205" s="141">
        <f>O205*H205</f>
        <v>5.3959999999999999</v>
      </c>
      <c r="Q205" s="141">
        <v>4.0999999999999999E-4</v>
      </c>
      <c r="R205" s="141">
        <f>Q205*H205</f>
        <v>1.558E-2</v>
      </c>
      <c r="S205" s="141">
        <v>0</v>
      </c>
      <c r="T205" s="142">
        <f>S205*H205</f>
        <v>0</v>
      </c>
      <c r="AR205" s="143" t="s">
        <v>269</v>
      </c>
      <c r="AT205" s="143" t="s">
        <v>162</v>
      </c>
      <c r="AU205" s="143" t="s">
        <v>81</v>
      </c>
      <c r="AY205" s="17" t="s">
        <v>160</v>
      </c>
      <c r="BE205" s="144">
        <f>IF(N205="základní",J205,0)</f>
        <v>0</v>
      </c>
      <c r="BF205" s="144">
        <f>IF(N205="snížená",J205,0)</f>
        <v>0</v>
      </c>
      <c r="BG205" s="144">
        <f>IF(N205="zákl. přenesená",J205,0)</f>
        <v>0</v>
      </c>
      <c r="BH205" s="144">
        <f>IF(N205="sníž. přenesená",J205,0)</f>
        <v>0</v>
      </c>
      <c r="BI205" s="144">
        <f>IF(N205="nulová",J205,0)</f>
        <v>0</v>
      </c>
      <c r="BJ205" s="17" t="s">
        <v>79</v>
      </c>
      <c r="BK205" s="144">
        <f>ROUND(I205*H205,2)</f>
        <v>0</v>
      </c>
      <c r="BL205" s="17" t="s">
        <v>269</v>
      </c>
      <c r="BM205" s="143" t="s">
        <v>979</v>
      </c>
    </row>
    <row r="206" spans="2:65" s="1" customFormat="1">
      <c r="B206" s="29"/>
      <c r="D206" s="145" t="s">
        <v>169</v>
      </c>
      <c r="F206" s="146" t="s">
        <v>980</v>
      </c>
      <c r="L206" s="29"/>
      <c r="M206" s="147"/>
      <c r="T206" s="52"/>
      <c r="AT206" s="17" t="s">
        <v>169</v>
      </c>
      <c r="AU206" s="17" t="s">
        <v>81</v>
      </c>
    </row>
    <row r="207" spans="2:65" s="1" customFormat="1" ht="24.2" customHeight="1">
      <c r="B207" s="132"/>
      <c r="C207" s="173" t="s">
        <v>408</v>
      </c>
      <c r="D207" s="173" t="s">
        <v>445</v>
      </c>
      <c r="E207" s="174" t="s">
        <v>981</v>
      </c>
      <c r="F207" s="175" t="s">
        <v>982</v>
      </c>
      <c r="G207" s="176" t="s">
        <v>382</v>
      </c>
      <c r="H207" s="177">
        <v>38</v>
      </c>
      <c r="I207" s="178">
        <v>0</v>
      </c>
      <c r="J207" s="178">
        <f>ROUND(I207*H207,2)</f>
        <v>0</v>
      </c>
      <c r="K207" s="175" t="s">
        <v>166</v>
      </c>
      <c r="L207" s="179"/>
      <c r="M207" s="180" t="s">
        <v>1</v>
      </c>
      <c r="N207" s="181" t="s">
        <v>37</v>
      </c>
      <c r="O207" s="141">
        <v>0</v>
      </c>
      <c r="P207" s="141">
        <f>O207*H207</f>
        <v>0</v>
      </c>
      <c r="Q207" s="141">
        <v>4.8999999999999998E-3</v>
      </c>
      <c r="R207" s="141">
        <f>Q207*H207</f>
        <v>0.1862</v>
      </c>
      <c r="S207" s="141">
        <v>0</v>
      </c>
      <c r="T207" s="142">
        <f>S207*H207</f>
        <v>0</v>
      </c>
      <c r="AR207" s="143" t="s">
        <v>379</v>
      </c>
      <c r="AT207" s="143" t="s">
        <v>445</v>
      </c>
      <c r="AU207" s="143" t="s">
        <v>81</v>
      </c>
      <c r="AY207" s="17" t="s">
        <v>160</v>
      </c>
      <c r="BE207" s="144">
        <f>IF(N207="základní",J207,0)</f>
        <v>0</v>
      </c>
      <c r="BF207" s="144">
        <f>IF(N207="snížená",J207,0)</f>
        <v>0</v>
      </c>
      <c r="BG207" s="144">
        <f>IF(N207="zákl. přenesená",J207,0)</f>
        <v>0</v>
      </c>
      <c r="BH207" s="144">
        <f>IF(N207="sníž. přenesená",J207,0)</f>
        <v>0</v>
      </c>
      <c r="BI207" s="144">
        <f>IF(N207="nulová",J207,0)</f>
        <v>0</v>
      </c>
      <c r="BJ207" s="17" t="s">
        <v>79</v>
      </c>
      <c r="BK207" s="144">
        <f>ROUND(I207*H207,2)</f>
        <v>0</v>
      </c>
      <c r="BL207" s="17" t="s">
        <v>269</v>
      </c>
      <c r="BM207" s="143" t="s">
        <v>983</v>
      </c>
    </row>
    <row r="208" spans="2:65" s="13" customFormat="1">
      <c r="B208" s="154"/>
      <c r="D208" s="149" t="s">
        <v>171</v>
      </c>
      <c r="E208" s="155" t="s">
        <v>1</v>
      </c>
      <c r="F208" s="156" t="s">
        <v>888</v>
      </c>
      <c r="H208" s="157">
        <v>33</v>
      </c>
      <c r="L208" s="154"/>
      <c r="M208" s="158"/>
      <c r="T208" s="159"/>
      <c r="AT208" s="155" t="s">
        <v>171</v>
      </c>
      <c r="AU208" s="155" t="s">
        <v>81</v>
      </c>
      <c r="AV208" s="13" t="s">
        <v>81</v>
      </c>
      <c r="AW208" s="13" t="s">
        <v>29</v>
      </c>
      <c r="AX208" s="13" t="s">
        <v>72</v>
      </c>
      <c r="AY208" s="155" t="s">
        <v>160</v>
      </c>
    </row>
    <row r="209" spans="2:65" s="13" customFormat="1">
      <c r="B209" s="154"/>
      <c r="D209" s="149" t="s">
        <v>171</v>
      </c>
      <c r="E209" s="155" t="s">
        <v>1</v>
      </c>
      <c r="F209" s="156" t="s">
        <v>966</v>
      </c>
      <c r="H209" s="157">
        <v>5</v>
      </c>
      <c r="L209" s="154"/>
      <c r="M209" s="158"/>
      <c r="T209" s="159"/>
      <c r="AT209" s="155" t="s">
        <v>171</v>
      </c>
      <c r="AU209" s="155" t="s">
        <v>81</v>
      </c>
      <c r="AV209" s="13" t="s">
        <v>81</v>
      </c>
      <c r="AW209" s="13" t="s">
        <v>29</v>
      </c>
      <c r="AX209" s="13" t="s">
        <v>72</v>
      </c>
      <c r="AY209" s="155" t="s">
        <v>160</v>
      </c>
    </row>
    <row r="210" spans="2:65" s="1" customFormat="1" ht="33" customHeight="1">
      <c r="B210" s="132"/>
      <c r="C210" s="133" t="s">
        <v>413</v>
      </c>
      <c r="D210" s="133" t="s">
        <v>162</v>
      </c>
      <c r="E210" s="134" t="s">
        <v>984</v>
      </c>
      <c r="F210" s="135" t="s">
        <v>985</v>
      </c>
      <c r="G210" s="136" t="s">
        <v>382</v>
      </c>
      <c r="H210" s="137">
        <v>38</v>
      </c>
      <c r="I210" s="138">
        <v>0</v>
      </c>
      <c r="J210" s="138">
        <f>ROUND(I210*H210,2)</f>
        <v>0</v>
      </c>
      <c r="K210" s="135" t="s">
        <v>166</v>
      </c>
      <c r="L210" s="29"/>
      <c r="M210" s="139" t="s">
        <v>1</v>
      </c>
      <c r="N210" s="140" t="s">
        <v>37</v>
      </c>
      <c r="O210" s="141">
        <v>0.14799999999999999</v>
      </c>
      <c r="P210" s="141">
        <f>O210*H210</f>
        <v>5.6239999999999997</v>
      </c>
      <c r="Q210" s="141">
        <v>4.4999999999999999E-4</v>
      </c>
      <c r="R210" s="141">
        <f>Q210*H210</f>
        <v>1.7100000000000001E-2</v>
      </c>
      <c r="S210" s="141">
        <v>0</v>
      </c>
      <c r="T210" s="142">
        <f>S210*H210</f>
        <v>0</v>
      </c>
      <c r="AR210" s="143" t="s">
        <v>269</v>
      </c>
      <c r="AT210" s="143" t="s">
        <v>162</v>
      </c>
      <c r="AU210" s="143" t="s">
        <v>81</v>
      </c>
      <c r="AY210" s="17" t="s">
        <v>160</v>
      </c>
      <c r="BE210" s="144">
        <f>IF(N210="základní",J210,0)</f>
        <v>0</v>
      </c>
      <c r="BF210" s="144">
        <f>IF(N210="snížená",J210,0)</f>
        <v>0</v>
      </c>
      <c r="BG210" s="144">
        <f>IF(N210="zákl. přenesená",J210,0)</f>
        <v>0</v>
      </c>
      <c r="BH210" s="144">
        <f>IF(N210="sníž. přenesená",J210,0)</f>
        <v>0</v>
      </c>
      <c r="BI210" s="144">
        <f>IF(N210="nulová",J210,0)</f>
        <v>0</v>
      </c>
      <c r="BJ210" s="17" t="s">
        <v>79</v>
      </c>
      <c r="BK210" s="144">
        <f>ROUND(I210*H210,2)</f>
        <v>0</v>
      </c>
      <c r="BL210" s="17" t="s">
        <v>269</v>
      </c>
      <c r="BM210" s="143" t="s">
        <v>986</v>
      </c>
    </row>
    <row r="211" spans="2:65" s="1" customFormat="1">
      <c r="B211" s="29"/>
      <c r="D211" s="145" t="s">
        <v>169</v>
      </c>
      <c r="F211" s="146" t="s">
        <v>987</v>
      </c>
      <c r="L211" s="29"/>
      <c r="M211" s="147"/>
      <c r="T211" s="52"/>
      <c r="AT211" s="17" t="s">
        <v>169</v>
      </c>
      <c r="AU211" s="17" t="s">
        <v>81</v>
      </c>
    </row>
    <row r="212" spans="2:65" s="11" customFormat="1" ht="25.9" customHeight="1">
      <c r="B212" s="121"/>
      <c r="D212" s="122" t="s">
        <v>71</v>
      </c>
      <c r="E212" s="123" t="s">
        <v>807</v>
      </c>
      <c r="F212" s="123" t="s">
        <v>988</v>
      </c>
      <c r="J212" s="124">
        <f>BK212</f>
        <v>0</v>
      </c>
      <c r="L212" s="121"/>
      <c r="M212" s="125"/>
      <c r="P212" s="126">
        <f>SUM(P213:P218)</f>
        <v>60</v>
      </c>
      <c r="R212" s="126">
        <f>SUM(R213:R218)</f>
        <v>0</v>
      </c>
      <c r="T212" s="127">
        <f>SUM(T213:T218)</f>
        <v>0</v>
      </c>
      <c r="AR212" s="122" t="s">
        <v>167</v>
      </c>
      <c r="AT212" s="128" t="s">
        <v>71</v>
      </c>
      <c r="AU212" s="128" t="s">
        <v>72</v>
      </c>
      <c r="AY212" s="122" t="s">
        <v>160</v>
      </c>
      <c r="BK212" s="129">
        <f>SUM(BK213:BK218)</f>
        <v>0</v>
      </c>
    </row>
    <row r="213" spans="2:65" s="1" customFormat="1" ht="16.5" customHeight="1">
      <c r="B213" s="132"/>
      <c r="C213" s="133" t="s">
        <v>419</v>
      </c>
      <c r="D213" s="133" t="s">
        <v>162</v>
      </c>
      <c r="E213" s="134" t="s">
        <v>989</v>
      </c>
      <c r="F213" s="135" t="s">
        <v>990</v>
      </c>
      <c r="G213" s="136" t="s">
        <v>810</v>
      </c>
      <c r="H213" s="137">
        <v>32</v>
      </c>
      <c r="I213" s="138">
        <v>0</v>
      </c>
      <c r="J213" s="138">
        <f>ROUND(I213*H213,2)</f>
        <v>0</v>
      </c>
      <c r="K213" s="135" t="s">
        <v>1</v>
      </c>
      <c r="L213" s="29"/>
      <c r="M213" s="139" t="s">
        <v>1</v>
      </c>
      <c r="N213" s="140" t="s">
        <v>37</v>
      </c>
      <c r="O213" s="141">
        <v>1</v>
      </c>
      <c r="P213" s="141">
        <f>O213*H213</f>
        <v>32</v>
      </c>
      <c r="Q213" s="141">
        <v>0</v>
      </c>
      <c r="R213" s="141">
        <f>Q213*H213</f>
        <v>0</v>
      </c>
      <c r="S213" s="141">
        <v>0</v>
      </c>
      <c r="T213" s="142">
        <f>S213*H213</f>
        <v>0</v>
      </c>
      <c r="AR213" s="143" t="s">
        <v>991</v>
      </c>
      <c r="AT213" s="143" t="s">
        <v>162</v>
      </c>
      <c r="AU213" s="143" t="s">
        <v>79</v>
      </c>
      <c r="AY213" s="17" t="s">
        <v>160</v>
      </c>
      <c r="BE213" s="144">
        <f>IF(N213="základní",J213,0)</f>
        <v>0</v>
      </c>
      <c r="BF213" s="144">
        <f>IF(N213="snížená",J213,0)</f>
        <v>0</v>
      </c>
      <c r="BG213" s="144">
        <f>IF(N213="zákl. přenesená",J213,0)</f>
        <v>0</v>
      </c>
      <c r="BH213" s="144">
        <f>IF(N213="sníž. přenesená",J213,0)</f>
        <v>0</v>
      </c>
      <c r="BI213" s="144">
        <f>IF(N213="nulová",J213,0)</f>
        <v>0</v>
      </c>
      <c r="BJ213" s="17" t="s">
        <v>79</v>
      </c>
      <c r="BK213" s="144">
        <f>ROUND(I213*H213,2)</f>
        <v>0</v>
      </c>
      <c r="BL213" s="17" t="s">
        <v>991</v>
      </c>
      <c r="BM213" s="143" t="s">
        <v>992</v>
      </c>
    </row>
    <row r="214" spans="2:65" s="13" customFormat="1">
      <c r="B214" s="154"/>
      <c r="D214" s="149" t="s">
        <v>171</v>
      </c>
      <c r="E214" s="155" t="s">
        <v>1</v>
      </c>
      <c r="F214" s="156" t="s">
        <v>379</v>
      </c>
      <c r="H214" s="157">
        <v>32</v>
      </c>
      <c r="L214" s="154"/>
      <c r="M214" s="158"/>
      <c r="T214" s="159"/>
      <c r="AT214" s="155" t="s">
        <v>171</v>
      </c>
      <c r="AU214" s="155" t="s">
        <v>79</v>
      </c>
      <c r="AV214" s="13" t="s">
        <v>81</v>
      </c>
      <c r="AW214" s="13" t="s">
        <v>29</v>
      </c>
      <c r="AX214" s="13" t="s">
        <v>72</v>
      </c>
      <c r="AY214" s="155" t="s">
        <v>160</v>
      </c>
    </row>
    <row r="215" spans="2:65" s="1" customFormat="1" ht="16.5" customHeight="1">
      <c r="B215" s="132"/>
      <c r="C215" s="133" t="s">
        <v>424</v>
      </c>
      <c r="D215" s="133" t="s">
        <v>162</v>
      </c>
      <c r="E215" s="134" t="s">
        <v>993</v>
      </c>
      <c r="F215" s="135" t="s">
        <v>994</v>
      </c>
      <c r="G215" s="136" t="s">
        <v>810</v>
      </c>
      <c r="H215" s="137">
        <v>18</v>
      </c>
      <c r="I215" s="138">
        <v>0</v>
      </c>
      <c r="J215" s="138">
        <f>ROUND(I215*H215,2)</f>
        <v>0</v>
      </c>
      <c r="K215" s="135" t="s">
        <v>1</v>
      </c>
      <c r="L215" s="29"/>
      <c r="M215" s="139" t="s">
        <v>1</v>
      </c>
      <c r="N215" s="140" t="s">
        <v>37</v>
      </c>
      <c r="O215" s="141">
        <v>1</v>
      </c>
      <c r="P215" s="141">
        <f>O215*H215</f>
        <v>18</v>
      </c>
      <c r="Q215" s="141">
        <v>0</v>
      </c>
      <c r="R215" s="141">
        <f>Q215*H215</f>
        <v>0</v>
      </c>
      <c r="S215" s="141">
        <v>0</v>
      </c>
      <c r="T215" s="142">
        <f>S215*H215</f>
        <v>0</v>
      </c>
      <c r="AR215" s="143" t="s">
        <v>991</v>
      </c>
      <c r="AT215" s="143" t="s">
        <v>162</v>
      </c>
      <c r="AU215" s="143" t="s">
        <v>79</v>
      </c>
      <c r="AY215" s="17" t="s">
        <v>160</v>
      </c>
      <c r="BE215" s="144">
        <f>IF(N215="základní",J215,0)</f>
        <v>0</v>
      </c>
      <c r="BF215" s="144">
        <f>IF(N215="snížená",J215,0)</f>
        <v>0</v>
      </c>
      <c r="BG215" s="144">
        <f>IF(N215="zákl. přenesená",J215,0)</f>
        <v>0</v>
      </c>
      <c r="BH215" s="144">
        <f>IF(N215="sníž. přenesená",J215,0)</f>
        <v>0</v>
      </c>
      <c r="BI215" s="144">
        <f>IF(N215="nulová",J215,0)</f>
        <v>0</v>
      </c>
      <c r="BJ215" s="17" t="s">
        <v>79</v>
      </c>
      <c r="BK215" s="144">
        <f>ROUND(I215*H215,2)</f>
        <v>0</v>
      </c>
      <c r="BL215" s="17" t="s">
        <v>991</v>
      </c>
      <c r="BM215" s="143" t="s">
        <v>995</v>
      </c>
    </row>
    <row r="216" spans="2:65" s="13" customFormat="1">
      <c r="B216" s="154"/>
      <c r="D216" s="149" t="s">
        <v>171</v>
      </c>
      <c r="E216" s="155" t="s">
        <v>1</v>
      </c>
      <c r="F216" s="156" t="s">
        <v>281</v>
      </c>
      <c r="H216" s="157">
        <v>18</v>
      </c>
      <c r="L216" s="154"/>
      <c r="M216" s="158"/>
      <c r="T216" s="159"/>
      <c r="AT216" s="155" t="s">
        <v>171</v>
      </c>
      <c r="AU216" s="155" t="s">
        <v>79</v>
      </c>
      <c r="AV216" s="13" t="s">
        <v>81</v>
      </c>
      <c r="AW216" s="13" t="s">
        <v>29</v>
      </c>
      <c r="AX216" s="13" t="s">
        <v>72</v>
      </c>
      <c r="AY216" s="155" t="s">
        <v>160</v>
      </c>
    </row>
    <row r="217" spans="2:65" s="1" customFormat="1" ht="16.5" customHeight="1">
      <c r="B217" s="132"/>
      <c r="C217" s="133" t="s">
        <v>430</v>
      </c>
      <c r="D217" s="133" t="s">
        <v>162</v>
      </c>
      <c r="E217" s="134" t="s">
        <v>996</v>
      </c>
      <c r="F217" s="135" t="s">
        <v>997</v>
      </c>
      <c r="G217" s="136" t="s">
        <v>810</v>
      </c>
      <c r="H217" s="137">
        <v>10</v>
      </c>
      <c r="I217" s="138">
        <v>0</v>
      </c>
      <c r="J217" s="138">
        <f>ROUND(I217*H217,2)</f>
        <v>0</v>
      </c>
      <c r="K217" s="135" t="s">
        <v>1</v>
      </c>
      <c r="L217" s="29"/>
      <c r="M217" s="139" t="s">
        <v>1</v>
      </c>
      <c r="N217" s="140" t="s">
        <v>37</v>
      </c>
      <c r="O217" s="141">
        <v>1</v>
      </c>
      <c r="P217" s="141">
        <f>O217*H217</f>
        <v>10</v>
      </c>
      <c r="Q217" s="141">
        <v>0</v>
      </c>
      <c r="R217" s="141">
        <f>Q217*H217</f>
        <v>0</v>
      </c>
      <c r="S217" s="141">
        <v>0</v>
      </c>
      <c r="T217" s="142">
        <f>S217*H217</f>
        <v>0</v>
      </c>
      <c r="AR217" s="143" t="s">
        <v>991</v>
      </c>
      <c r="AT217" s="143" t="s">
        <v>162</v>
      </c>
      <c r="AU217" s="143" t="s">
        <v>79</v>
      </c>
      <c r="AY217" s="17" t="s">
        <v>160</v>
      </c>
      <c r="BE217" s="144">
        <f>IF(N217="základní",J217,0)</f>
        <v>0</v>
      </c>
      <c r="BF217" s="144">
        <f>IF(N217="snížená",J217,0)</f>
        <v>0</v>
      </c>
      <c r="BG217" s="144">
        <f>IF(N217="zákl. přenesená",J217,0)</f>
        <v>0</v>
      </c>
      <c r="BH217" s="144">
        <f>IF(N217="sníž. přenesená",J217,0)</f>
        <v>0</v>
      </c>
      <c r="BI217" s="144">
        <f>IF(N217="nulová",J217,0)</f>
        <v>0</v>
      </c>
      <c r="BJ217" s="17" t="s">
        <v>79</v>
      </c>
      <c r="BK217" s="144">
        <f>ROUND(I217*H217,2)</f>
        <v>0</v>
      </c>
      <c r="BL217" s="17" t="s">
        <v>991</v>
      </c>
      <c r="BM217" s="143" t="s">
        <v>998</v>
      </c>
    </row>
    <row r="218" spans="2:65" s="13" customFormat="1">
      <c r="B218" s="154"/>
      <c r="D218" s="149" t="s">
        <v>171</v>
      </c>
      <c r="E218" s="155" t="s">
        <v>1</v>
      </c>
      <c r="F218" s="156" t="s">
        <v>227</v>
      </c>
      <c r="H218" s="157">
        <v>10</v>
      </c>
      <c r="L218" s="154"/>
      <c r="M218" s="185"/>
      <c r="N218" s="186"/>
      <c r="O218" s="186"/>
      <c r="P218" s="186"/>
      <c r="Q218" s="186"/>
      <c r="R218" s="186"/>
      <c r="S218" s="186"/>
      <c r="T218" s="187"/>
      <c r="AT218" s="155" t="s">
        <v>171</v>
      </c>
      <c r="AU218" s="155" t="s">
        <v>79</v>
      </c>
      <c r="AV218" s="13" t="s">
        <v>81</v>
      </c>
      <c r="AW218" s="13" t="s">
        <v>29</v>
      </c>
      <c r="AX218" s="13" t="s">
        <v>72</v>
      </c>
      <c r="AY218" s="155" t="s">
        <v>160</v>
      </c>
    </row>
    <row r="219" spans="2:65" s="1" customFormat="1" ht="6.95" customHeight="1">
      <c r="B219" s="41"/>
      <c r="C219" s="42"/>
      <c r="D219" s="42"/>
      <c r="E219" s="42"/>
      <c r="F219" s="42"/>
      <c r="G219" s="42"/>
      <c r="H219" s="42"/>
      <c r="I219" s="42"/>
      <c r="J219" s="42"/>
      <c r="K219" s="42"/>
      <c r="L219" s="29"/>
    </row>
  </sheetData>
  <autoFilter ref="C124:K218" xr:uid="{00000000-0009-0000-0000-000004000000}"/>
  <mergeCells count="12">
    <mergeCell ref="E117:H117"/>
    <mergeCell ref="L2:V2"/>
    <mergeCell ref="E85:H85"/>
    <mergeCell ref="E87:H87"/>
    <mergeCell ref="E89:H89"/>
    <mergeCell ref="E113:H113"/>
    <mergeCell ref="E115:H115"/>
    <mergeCell ref="E7:H7"/>
    <mergeCell ref="E9:H9"/>
    <mergeCell ref="E11:H11"/>
    <mergeCell ref="E20:H20"/>
    <mergeCell ref="E29:H29"/>
  </mergeCells>
  <hyperlinks>
    <hyperlink ref="F165" r:id="rId1" xr:uid="{00000000-0004-0000-0400-000000000000}"/>
    <hyperlink ref="F171" r:id="rId2" xr:uid="{00000000-0004-0000-0400-000001000000}"/>
    <hyperlink ref="F176" r:id="rId3" xr:uid="{00000000-0004-0000-0400-000002000000}"/>
    <hyperlink ref="F178" r:id="rId4" xr:uid="{00000000-0004-0000-0400-000003000000}"/>
    <hyperlink ref="F183" r:id="rId5" xr:uid="{00000000-0004-0000-0400-000004000000}"/>
    <hyperlink ref="F191" r:id="rId6" xr:uid="{00000000-0004-0000-0400-000005000000}"/>
    <hyperlink ref="F201" r:id="rId7" xr:uid="{00000000-0004-0000-0400-000006000000}"/>
    <hyperlink ref="F206" r:id="rId8" xr:uid="{00000000-0004-0000-0400-000007000000}"/>
    <hyperlink ref="F211" r:id="rId9" xr:uid="{00000000-0004-0000-0400-000008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2:BM175"/>
  <sheetViews>
    <sheetView showGridLines="0" workbookViewId="0">
      <selection activeCell="J180" sqref="J180"/>
    </sheetView>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03" t="s">
        <v>5</v>
      </c>
      <c r="M2" s="204"/>
      <c r="N2" s="204"/>
      <c r="O2" s="204"/>
      <c r="P2" s="204"/>
      <c r="Q2" s="204"/>
      <c r="R2" s="204"/>
      <c r="S2" s="204"/>
      <c r="T2" s="204"/>
      <c r="U2" s="204"/>
      <c r="V2" s="204"/>
      <c r="AT2" s="17" t="s">
        <v>98</v>
      </c>
    </row>
    <row r="3" spans="2:46" ht="6.95" customHeight="1">
      <c r="B3" s="18"/>
      <c r="C3" s="19"/>
      <c r="D3" s="19"/>
      <c r="E3" s="19"/>
      <c r="F3" s="19"/>
      <c r="G3" s="19"/>
      <c r="H3" s="19"/>
      <c r="I3" s="19"/>
      <c r="J3" s="19"/>
      <c r="K3" s="19"/>
      <c r="L3" s="20"/>
      <c r="AT3" s="17" t="s">
        <v>81</v>
      </c>
    </row>
    <row r="4" spans="2:46" ht="24.95" customHeight="1">
      <c r="B4" s="20"/>
      <c r="D4" s="21" t="s">
        <v>120</v>
      </c>
      <c r="L4" s="20"/>
      <c r="M4" s="89" t="s">
        <v>10</v>
      </c>
      <c r="AT4" s="17" t="s">
        <v>3</v>
      </c>
    </row>
    <row r="5" spans="2:46" ht="6.95" customHeight="1">
      <c r="B5" s="20"/>
      <c r="L5" s="20"/>
    </row>
    <row r="6" spans="2:46" ht="12" customHeight="1">
      <c r="B6" s="20"/>
      <c r="D6" s="26" t="s">
        <v>14</v>
      </c>
      <c r="L6" s="20"/>
    </row>
    <row r="7" spans="2:46" ht="26.25" customHeight="1">
      <c r="B7" s="20"/>
      <c r="E7" s="235" t="str">
        <f>'Rekapitulace stavby'!K6</f>
        <v>NPK a.s., Pardubická nemocnice, Výstavba pavilonu CUP s centralizací akutních provozů - Podzemní chodba</v>
      </c>
      <c r="F7" s="236"/>
      <c r="G7" s="236"/>
      <c r="H7" s="236"/>
      <c r="L7" s="20"/>
    </row>
    <row r="8" spans="2:46" ht="12" customHeight="1">
      <c r="B8" s="20"/>
      <c r="D8" s="26" t="s">
        <v>121</v>
      </c>
      <c r="L8" s="20"/>
    </row>
    <row r="9" spans="2:46" s="1" customFormat="1" ht="16.5" customHeight="1">
      <c r="B9" s="29"/>
      <c r="E9" s="235" t="s">
        <v>122</v>
      </c>
      <c r="F9" s="234"/>
      <c r="G9" s="234"/>
      <c r="H9" s="234"/>
      <c r="L9" s="29"/>
    </row>
    <row r="10" spans="2:46" s="1" customFormat="1" ht="12" customHeight="1">
      <c r="B10" s="29"/>
      <c r="D10" s="26" t="s">
        <v>123</v>
      </c>
      <c r="L10" s="29"/>
    </row>
    <row r="11" spans="2:46" s="1" customFormat="1" ht="16.5" customHeight="1">
      <c r="B11" s="29"/>
      <c r="E11" s="228" t="s">
        <v>999</v>
      </c>
      <c r="F11" s="234"/>
      <c r="G11" s="234"/>
      <c r="H11" s="234"/>
      <c r="L11" s="29"/>
    </row>
    <row r="12" spans="2:46" s="1" customFormat="1">
      <c r="B12" s="29"/>
      <c r="L12" s="29"/>
    </row>
    <row r="13" spans="2:46" s="1" customFormat="1" ht="12" customHeight="1">
      <c r="B13" s="29"/>
      <c r="D13" s="26" t="s">
        <v>16</v>
      </c>
      <c r="F13" s="24" t="s">
        <v>1</v>
      </c>
      <c r="I13" s="26" t="s">
        <v>17</v>
      </c>
      <c r="J13" s="24" t="s">
        <v>1</v>
      </c>
      <c r="L13" s="29"/>
    </row>
    <row r="14" spans="2:46" s="1" customFormat="1" ht="12" customHeight="1">
      <c r="B14" s="29"/>
      <c r="D14" s="26" t="s">
        <v>18</v>
      </c>
      <c r="F14" s="24" t="s">
        <v>19</v>
      </c>
      <c r="I14" s="26" t="s">
        <v>20</v>
      </c>
      <c r="J14" s="49">
        <f>'Rekapitulace stavby'!AN8</f>
        <v>44657</v>
      </c>
      <c r="L14" s="29"/>
    </row>
    <row r="15" spans="2:46" s="1" customFormat="1" ht="10.9" customHeight="1">
      <c r="B15" s="29"/>
      <c r="L15" s="29"/>
    </row>
    <row r="16" spans="2:46" s="1" customFormat="1" ht="12" customHeight="1">
      <c r="B16" s="29"/>
      <c r="D16" s="26" t="s">
        <v>21</v>
      </c>
      <c r="I16" s="26" t="s">
        <v>22</v>
      </c>
      <c r="J16" s="24" t="s">
        <v>1</v>
      </c>
      <c r="L16" s="29"/>
    </row>
    <row r="17" spans="2:12" s="1" customFormat="1" ht="18" customHeight="1">
      <c r="B17" s="29"/>
      <c r="E17" s="24" t="s">
        <v>23</v>
      </c>
      <c r="I17" s="26" t="s">
        <v>24</v>
      </c>
      <c r="J17" s="24" t="s">
        <v>1</v>
      </c>
      <c r="L17" s="29"/>
    </row>
    <row r="18" spans="2:12" s="1" customFormat="1" ht="6.95" customHeight="1">
      <c r="B18" s="29"/>
      <c r="L18" s="29"/>
    </row>
    <row r="19" spans="2:12" s="1" customFormat="1" ht="12" customHeight="1">
      <c r="B19" s="29"/>
      <c r="D19" s="26" t="s">
        <v>25</v>
      </c>
      <c r="I19" s="26" t="s">
        <v>22</v>
      </c>
      <c r="J19" s="24" t="str">
        <f>'Rekapitulace stavby'!AN13</f>
        <v/>
      </c>
      <c r="L19" s="29"/>
    </row>
    <row r="20" spans="2:12" s="1" customFormat="1" ht="18" customHeight="1">
      <c r="B20" s="29"/>
      <c r="E20" s="222" t="str">
        <f>'Rekapitulace stavby'!E14</f>
        <v xml:space="preserve"> </v>
      </c>
      <c r="F20" s="222"/>
      <c r="G20" s="222"/>
      <c r="H20" s="222"/>
      <c r="I20" s="26" t="s">
        <v>24</v>
      </c>
      <c r="J20" s="24" t="str">
        <f>'Rekapitulace stavby'!AN14</f>
        <v/>
      </c>
      <c r="L20" s="29"/>
    </row>
    <row r="21" spans="2:12" s="1" customFormat="1" ht="6.95" customHeight="1">
      <c r="B21" s="29"/>
      <c r="L21" s="29"/>
    </row>
    <row r="22" spans="2:12" s="1" customFormat="1" ht="12" customHeight="1">
      <c r="B22" s="29"/>
      <c r="D22" s="26" t="s">
        <v>27</v>
      </c>
      <c r="I22" s="26" t="s">
        <v>22</v>
      </c>
      <c r="J22" s="24" t="s">
        <v>1</v>
      </c>
      <c r="L22" s="29"/>
    </row>
    <row r="23" spans="2:12" s="1" customFormat="1" ht="18" customHeight="1">
      <c r="B23" s="29"/>
      <c r="E23" s="24" t="s">
        <v>28</v>
      </c>
      <c r="I23" s="26" t="s">
        <v>24</v>
      </c>
      <c r="J23" s="24" t="s">
        <v>1</v>
      </c>
      <c r="L23" s="29"/>
    </row>
    <row r="24" spans="2:12" s="1" customFormat="1" ht="6.95" customHeight="1">
      <c r="B24" s="29"/>
      <c r="L24" s="29"/>
    </row>
    <row r="25" spans="2:12" s="1" customFormat="1" ht="12" customHeight="1">
      <c r="B25" s="29"/>
      <c r="D25" s="26" t="s">
        <v>30</v>
      </c>
      <c r="I25" s="26" t="s">
        <v>22</v>
      </c>
      <c r="J25" s="24" t="s">
        <v>1</v>
      </c>
      <c r="L25" s="29"/>
    </row>
    <row r="26" spans="2:12" s="1" customFormat="1" ht="18" customHeight="1">
      <c r="B26" s="29"/>
      <c r="E26" s="24" t="s">
        <v>1000</v>
      </c>
      <c r="I26" s="26" t="s">
        <v>24</v>
      </c>
      <c r="J26" s="24" t="s">
        <v>1</v>
      </c>
      <c r="L26" s="29"/>
    </row>
    <row r="27" spans="2:12" s="1" customFormat="1" ht="6.95" customHeight="1">
      <c r="B27" s="29"/>
      <c r="L27" s="29"/>
    </row>
    <row r="28" spans="2:12" s="1" customFormat="1" ht="12" customHeight="1">
      <c r="B28" s="29"/>
      <c r="D28" s="26" t="s">
        <v>31</v>
      </c>
      <c r="L28" s="29"/>
    </row>
    <row r="29" spans="2:12" s="7" customFormat="1" ht="16.5" customHeight="1">
      <c r="B29" s="90"/>
      <c r="E29" s="224" t="s">
        <v>1</v>
      </c>
      <c r="F29" s="224"/>
      <c r="G29" s="224"/>
      <c r="H29" s="224"/>
      <c r="L29" s="90"/>
    </row>
    <row r="30" spans="2:12" s="1" customFormat="1" ht="6.95" customHeight="1">
      <c r="B30" s="29"/>
      <c r="L30" s="29"/>
    </row>
    <row r="31" spans="2:12" s="1" customFormat="1" ht="6.95" customHeight="1">
      <c r="B31" s="29"/>
      <c r="D31" s="50"/>
      <c r="E31" s="50"/>
      <c r="F31" s="50"/>
      <c r="G31" s="50"/>
      <c r="H31" s="50"/>
      <c r="I31" s="50"/>
      <c r="J31" s="50"/>
      <c r="K31" s="50"/>
      <c r="L31" s="29"/>
    </row>
    <row r="32" spans="2:12" s="1" customFormat="1" ht="25.35" customHeight="1">
      <c r="B32" s="29"/>
      <c r="D32" s="91" t="s">
        <v>32</v>
      </c>
      <c r="J32" s="62">
        <f>ROUND(J123, 2)</f>
        <v>0</v>
      </c>
      <c r="L32" s="29"/>
    </row>
    <row r="33" spans="2:12" s="1" customFormat="1" ht="6.95" customHeight="1">
      <c r="B33" s="29"/>
      <c r="D33" s="50"/>
      <c r="E33" s="50"/>
      <c r="F33" s="50"/>
      <c r="G33" s="50"/>
      <c r="H33" s="50"/>
      <c r="I33" s="50"/>
      <c r="J33" s="50"/>
      <c r="K33" s="50"/>
      <c r="L33" s="29"/>
    </row>
    <row r="34" spans="2:12" s="1" customFormat="1" ht="14.45" customHeight="1">
      <c r="B34" s="29"/>
      <c r="F34" s="32" t="s">
        <v>34</v>
      </c>
      <c r="I34" s="32" t="s">
        <v>33</v>
      </c>
      <c r="J34" s="32" t="s">
        <v>35</v>
      </c>
      <c r="L34" s="29"/>
    </row>
    <row r="35" spans="2:12" s="1" customFormat="1" ht="14.45" customHeight="1">
      <c r="B35" s="29"/>
      <c r="D35" s="92" t="s">
        <v>36</v>
      </c>
      <c r="E35" s="26" t="s">
        <v>37</v>
      </c>
      <c r="F35" s="82">
        <f>ROUND((SUM(BE123:BE174)),  2)</f>
        <v>0</v>
      </c>
      <c r="I35" s="93">
        <v>0.21</v>
      </c>
      <c r="J35" s="82">
        <f>ROUND(((SUM(BE123:BE174))*I35),  2)</f>
        <v>0</v>
      </c>
      <c r="L35" s="29"/>
    </row>
    <row r="36" spans="2:12" s="1" customFormat="1" ht="14.45" customHeight="1">
      <c r="B36" s="29"/>
      <c r="E36" s="26" t="s">
        <v>38</v>
      </c>
      <c r="F36" s="82">
        <f>ROUND((SUM(BF123:BF174)),  2)</f>
        <v>0</v>
      </c>
      <c r="I36" s="93">
        <v>0.15</v>
      </c>
      <c r="J36" s="82">
        <f>ROUND(((SUM(BF123:BF174))*I36),  2)</f>
        <v>0</v>
      </c>
      <c r="L36" s="29"/>
    </row>
    <row r="37" spans="2:12" s="1" customFormat="1" ht="14.45" hidden="1" customHeight="1">
      <c r="B37" s="29"/>
      <c r="E37" s="26" t="s">
        <v>39</v>
      </c>
      <c r="F37" s="82">
        <f>ROUND((SUM(BG123:BG174)),  2)</f>
        <v>0</v>
      </c>
      <c r="I37" s="93">
        <v>0.21</v>
      </c>
      <c r="J37" s="82">
        <f>0</f>
        <v>0</v>
      </c>
      <c r="L37" s="29"/>
    </row>
    <row r="38" spans="2:12" s="1" customFormat="1" ht="14.45" hidden="1" customHeight="1">
      <c r="B38" s="29"/>
      <c r="E38" s="26" t="s">
        <v>40</v>
      </c>
      <c r="F38" s="82">
        <f>ROUND((SUM(BH123:BH174)),  2)</f>
        <v>0</v>
      </c>
      <c r="I38" s="93">
        <v>0.15</v>
      </c>
      <c r="J38" s="82">
        <f>0</f>
        <v>0</v>
      </c>
      <c r="L38" s="29"/>
    </row>
    <row r="39" spans="2:12" s="1" customFormat="1" ht="14.45" hidden="1" customHeight="1">
      <c r="B39" s="29"/>
      <c r="E39" s="26" t="s">
        <v>41</v>
      </c>
      <c r="F39" s="82">
        <f>ROUND((SUM(BI123:BI174)),  2)</f>
        <v>0</v>
      </c>
      <c r="I39" s="93">
        <v>0</v>
      </c>
      <c r="J39" s="82">
        <f>0</f>
        <v>0</v>
      </c>
      <c r="L39" s="29"/>
    </row>
    <row r="40" spans="2:12" s="1" customFormat="1" ht="6.95" customHeight="1">
      <c r="B40" s="29"/>
      <c r="L40" s="29"/>
    </row>
    <row r="41" spans="2:12" s="1" customFormat="1" ht="25.35" customHeight="1">
      <c r="B41" s="29"/>
      <c r="C41" s="94"/>
      <c r="D41" s="95" t="s">
        <v>42</v>
      </c>
      <c r="E41" s="53"/>
      <c r="F41" s="53"/>
      <c r="G41" s="96" t="s">
        <v>43</v>
      </c>
      <c r="H41" s="97" t="s">
        <v>44</v>
      </c>
      <c r="I41" s="53"/>
      <c r="J41" s="98">
        <f>SUM(J32:J39)</f>
        <v>0</v>
      </c>
      <c r="K41" s="99"/>
      <c r="L41" s="29"/>
    </row>
    <row r="42" spans="2:12" s="1" customFormat="1" ht="14.45" customHeight="1">
      <c r="B42" s="29"/>
      <c r="L42" s="29"/>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29"/>
      <c r="D50" s="38" t="s">
        <v>45</v>
      </c>
      <c r="E50" s="39"/>
      <c r="F50" s="39"/>
      <c r="G50" s="38" t="s">
        <v>46</v>
      </c>
      <c r="H50" s="39"/>
      <c r="I50" s="39"/>
      <c r="J50" s="39"/>
      <c r="K50" s="39"/>
      <c r="L50" s="29"/>
    </row>
    <row r="51" spans="2:12">
      <c r="B51" s="20"/>
      <c r="L51" s="20"/>
    </row>
    <row r="52" spans="2:12">
      <c r="B52" s="20"/>
      <c r="L52" s="20"/>
    </row>
    <row r="53" spans="2:12">
      <c r="B53" s="20"/>
      <c r="L53" s="20"/>
    </row>
    <row r="54" spans="2:12">
      <c r="B54" s="20"/>
      <c r="L54" s="20"/>
    </row>
    <row r="55" spans="2:12">
      <c r="B55" s="20"/>
      <c r="L55" s="20"/>
    </row>
    <row r="56" spans="2:12">
      <c r="B56" s="20"/>
      <c r="L56" s="20"/>
    </row>
    <row r="57" spans="2:12">
      <c r="B57" s="20"/>
      <c r="L57" s="20"/>
    </row>
    <row r="58" spans="2:12">
      <c r="B58" s="20"/>
      <c r="L58" s="20"/>
    </row>
    <row r="59" spans="2:12">
      <c r="B59" s="20"/>
      <c r="L59" s="20"/>
    </row>
    <row r="60" spans="2:12">
      <c r="B60" s="20"/>
      <c r="L60" s="20"/>
    </row>
    <row r="61" spans="2:12" s="1" customFormat="1" ht="12.75">
      <c r="B61" s="29"/>
      <c r="D61" s="40" t="s">
        <v>47</v>
      </c>
      <c r="E61" s="31"/>
      <c r="F61" s="100" t="s">
        <v>48</v>
      </c>
      <c r="G61" s="40" t="s">
        <v>47</v>
      </c>
      <c r="H61" s="31"/>
      <c r="I61" s="31"/>
      <c r="J61" s="101" t="s">
        <v>48</v>
      </c>
      <c r="K61" s="31"/>
      <c r="L61" s="29"/>
    </row>
    <row r="62" spans="2:12">
      <c r="B62" s="20"/>
      <c r="L62" s="20"/>
    </row>
    <row r="63" spans="2:12">
      <c r="B63" s="20"/>
      <c r="L63" s="20"/>
    </row>
    <row r="64" spans="2:12">
      <c r="B64" s="20"/>
      <c r="L64" s="20"/>
    </row>
    <row r="65" spans="2:12" s="1" customFormat="1" ht="12.75">
      <c r="B65" s="29"/>
      <c r="D65" s="38" t="s">
        <v>49</v>
      </c>
      <c r="E65" s="39"/>
      <c r="F65" s="39"/>
      <c r="G65" s="38" t="s">
        <v>50</v>
      </c>
      <c r="H65" s="39"/>
      <c r="I65" s="39"/>
      <c r="J65" s="39"/>
      <c r="K65" s="39"/>
      <c r="L65" s="29"/>
    </row>
    <row r="66" spans="2:12">
      <c r="B66" s="20"/>
      <c r="L66" s="20"/>
    </row>
    <row r="67" spans="2:12">
      <c r="B67" s="20"/>
      <c r="L67" s="20"/>
    </row>
    <row r="68" spans="2:12">
      <c r="B68" s="20"/>
      <c r="L68" s="20"/>
    </row>
    <row r="69" spans="2:12">
      <c r="B69" s="20"/>
      <c r="L69" s="20"/>
    </row>
    <row r="70" spans="2:12">
      <c r="B70" s="20"/>
      <c r="L70" s="20"/>
    </row>
    <row r="71" spans="2:12">
      <c r="B71" s="20"/>
      <c r="L71" s="20"/>
    </row>
    <row r="72" spans="2:12">
      <c r="B72" s="20"/>
      <c r="L72" s="20"/>
    </row>
    <row r="73" spans="2:12">
      <c r="B73" s="20"/>
      <c r="L73" s="20"/>
    </row>
    <row r="74" spans="2:12">
      <c r="B74" s="20"/>
      <c r="L74" s="20"/>
    </row>
    <row r="75" spans="2:12">
      <c r="B75" s="20"/>
      <c r="L75" s="20"/>
    </row>
    <row r="76" spans="2:12" s="1" customFormat="1" ht="12.75">
      <c r="B76" s="29"/>
      <c r="D76" s="40" t="s">
        <v>47</v>
      </c>
      <c r="E76" s="31"/>
      <c r="F76" s="100" t="s">
        <v>48</v>
      </c>
      <c r="G76" s="40" t="s">
        <v>47</v>
      </c>
      <c r="H76" s="31"/>
      <c r="I76" s="31"/>
      <c r="J76" s="101" t="s">
        <v>48</v>
      </c>
      <c r="K76" s="31"/>
      <c r="L76" s="29"/>
    </row>
    <row r="77" spans="2:12" s="1" customFormat="1" ht="14.45" customHeight="1">
      <c r="B77" s="41"/>
      <c r="C77" s="42"/>
      <c r="D77" s="42"/>
      <c r="E77" s="42"/>
      <c r="F77" s="42"/>
      <c r="G77" s="42"/>
      <c r="H77" s="42"/>
      <c r="I77" s="42"/>
      <c r="J77" s="42"/>
      <c r="K77" s="42"/>
      <c r="L77" s="29"/>
    </row>
    <row r="81" spans="2:12" s="1" customFormat="1" ht="6.95" customHeight="1">
      <c r="B81" s="43"/>
      <c r="C81" s="44"/>
      <c r="D81" s="44"/>
      <c r="E81" s="44"/>
      <c r="F81" s="44"/>
      <c r="G81" s="44"/>
      <c r="H81" s="44"/>
      <c r="I81" s="44"/>
      <c r="J81" s="44"/>
      <c r="K81" s="44"/>
      <c r="L81" s="29"/>
    </row>
    <row r="82" spans="2:12" s="1" customFormat="1" ht="24.95" customHeight="1">
      <c r="B82" s="29"/>
      <c r="C82" s="21" t="s">
        <v>126</v>
      </c>
      <c r="L82" s="29"/>
    </row>
    <row r="83" spans="2:12" s="1" customFormat="1" ht="6.95" customHeight="1">
      <c r="B83" s="29"/>
      <c r="L83" s="29"/>
    </row>
    <row r="84" spans="2:12" s="1" customFormat="1" ht="12" customHeight="1">
      <c r="B84" s="29"/>
      <c r="C84" s="26" t="s">
        <v>14</v>
      </c>
      <c r="L84" s="29"/>
    </row>
    <row r="85" spans="2:12" s="1" customFormat="1" ht="26.25" customHeight="1">
      <c r="B85" s="29"/>
      <c r="E85" s="235" t="str">
        <f>E7</f>
        <v>NPK a.s., Pardubická nemocnice, Výstavba pavilonu CUP s centralizací akutních provozů - Podzemní chodba</v>
      </c>
      <c r="F85" s="236"/>
      <c r="G85" s="236"/>
      <c r="H85" s="236"/>
      <c r="L85" s="29"/>
    </row>
    <row r="86" spans="2:12" ht="12" customHeight="1">
      <c r="B86" s="20"/>
      <c r="C86" s="26" t="s">
        <v>121</v>
      </c>
      <c r="L86" s="20"/>
    </row>
    <row r="87" spans="2:12" s="1" customFormat="1" ht="16.5" customHeight="1">
      <c r="B87" s="29"/>
      <c r="E87" s="235" t="s">
        <v>122</v>
      </c>
      <c r="F87" s="234"/>
      <c r="G87" s="234"/>
      <c r="H87" s="234"/>
      <c r="L87" s="29"/>
    </row>
    <row r="88" spans="2:12" s="1" customFormat="1" ht="12" customHeight="1">
      <c r="B88" s="29"/>
      <c r="C88" s="26" t="s">
        <v>123</v>
      </c>
      <c r="L88" s="29"/>
    </row>
    <row r="89" spans="2:12" s="1" customFormat="1" ht="16.5" customHeight="1">
      <c r="B89" s="29"/>
      <c r="E89" s="228" t="str">
        <f>E11</f>
        <v>D1_06_4g - Silnoproudá elektrotechnika</v>
      </c>
      <c r="F89" s="234"/>
      <c r="G89" s="234"/>
      <c r="H89" s="234"/>
      <c r="L89" s="29"/>
    </row>
    <row r="90" spans="2:12" s="1" customFormat="1" ht="6.95" customHeight="1">
      <c r="B90" s="29"/>
      <c r="L90" s="29"/>
    </row>
    <row r="91" spans="2:12" s="1" customFormat="1" ht="12" customHeight="1">
      <c r="B91" s="29"/>
      <c r="C91" s="26" t="s">
        <v>18</v>
      </c>
      <c r="F91" s="24" t="str">
        <f>F14</f>
        <v>Pardubice</v>
      </c>
      <c r="I91" s="26" t="s">
        <v>20</v>
      </c>
      <c r="J91" s="49">
        <f>IF(J14="","",J14)</f>
        <v>44657</v>
      </c>
      <c r="L91" s="29"/>
    </row>
    <row r="92" spans="2:12" s="1" customFormat="1" ht="6.95" customHeight="1">
      <c r="B92" s="29"/>
      <c r="L92" s="29"/>
    </row>
    <row r="93" spans="2:12" s="1" customFormat="1" ht="25.7" customHeight="1">
      <c r="B93" s="29"/>
      <c r="C93" s="26" t="s">
        <v>21</v>
      </c>
      <c r="F93" s="24" t="str">
        <f>E17</f>
        <v>Pardubický kraj</v>
      </c>
      <c r="I93" s="26" t="s">
        <v>27</v>
      </c>
      <c r="J93" s="27" t="str">
        <f>E23</f>
        <v>Penta Projekt s.r.o., Mrštíkova 12, Jihlava</v>
      </c>
      <c r="L93" s="29"/>
    </row>
    <row r="94" spans="2:12" s="1" customFormat="1" ht="15.2" customHeight="1">
      <c r="B94" s="29"/>
      <c r="C94" s="26" t="s">
        <v>25</v>
      </c>
      <c r="F94" s="24" t="str">
        <f>IF(E20="","",E20)</f>
        <v xml:space="preserve"> </v>
      </c>
      <c r="I94" s="26" t="s">
        <v>30</v>
      </c>
      <c r="J94" s="27" t="str">
        <f>E26</f>
        <v>Ing. Kremláček</v>
      </c>
      <c r="L94" s="29"/>
    </row>
    <row r="95" spans="2:12" s="1" customFormat="1" ht="10.35" customHeight="1">
      <c r="B95" s="29"/>
      <c r="L95" s="29"/>
    </row>
    <row r="96" spans="2:12" s="1" customFormat="1" ht="29.25" customHeight="1">
      <c r="B96" s="29"/>
      <c r="C96" s="102" t="s">
        <v>127</v>
      </c>
      <c r="D96" s="94"/>
      <c r="E96" s="94"/>
      <c r="F96" s="94"/>
      <c r="G96" s="94"/>
      <c r="H96" s="94"/>
      <c r="I96" s="94"/>
      <c r="J96" s="103" t="s">
        <v>128</v>
      </c>
      <c r="K96" s="94"/>
      <c r="L96" s="29"/>
    </row>
    <row r="97" spans="2:47" s="1" customFormat="1" ht="10.35" customHeight="1">
      <c r="B97" s="29"/>
      <c r="L97" s="29"/>
    </row>
    <row r="98" spans="2:47" s="1" customFormat="1" ht="22.9" customHeight="1">
      <c r="B98" s="29"/>
      <c r="C98" s="104" t="s">
        <v>129</v>
      </c>
      <c r="J98" s="62">
        <f>J123</f>
        <v>0</v>
      </c>
      <c r="L98" s="29"/>
      <c r="AU98" s="17" t="s">
        <v>130</v>
      </c>
    </row>
    <row r="99" spans="2:47" s="8" customFormat="1" ht="24.95" customHeight="1">
      <c r="B99" s="105"/>
      <c r="D99" s="106" t="s">
        <v>1001</v>
      </c>
      <c r="E99" s="107"/>
      <c r="F99" s="107"/>
      <c r="G99" s="107"/>
      <c r="H99" s="107"/>
      <c r="I99" s="107"/>
      <c r="J99" s="108">
        <f>J124</f>
        <v>0</v>
      </c>
      <c r="L99" s="105"/>
    </row>
    <row r="100" spans="2:47" s="9" customFormat="1" ht="19.899999999999999" customHeight="1">
      <c r="B100" s="109"/>
      <c r="D100" s="110" t="s">
        <v>1002</v>
      </c>
      <c r="E100" s="111"/>
      <c r="F100" s="111"/>
      <c r="G100" s="111"/>
      <c r="H100" s="111"/>
      <c r="I100" s="111"/>
      <c r="J100" s="112">
        <f>J125</f>
        <v>0</v>
      </c>
      <c r="L100" s="109"/>
    </row>
    <row r="101" spans="2:47" s="9" customFormat="1" ht="19.899999999999999" customHeight="1">
      <c r="B101" s="109"/>
      <c r="D101" s="110" t="s">
        <v>1003</v>
      </c>
      <c r="E101" s="111"/>
      <c r="F101" s="111"/>
      <c r="G101" s="111"/>
      <c r="H101" s="111"/>
      <c r="I101" s="111"/>
      <c r="J101" s="112">
        <f>J148</f>
        <v>0</v>
      </c>
      <c r="L101" s="109"/>
    </row>
    <row r="102" spans="2:47" s="1" customFormat="1" ht="21.75" customHeight="1">
      <c r="B102" s="29"/>
      <c r="L102" s="29"/>
    </row>
    <row r="103" spans="2:47" s="1" customFormat="1" ht="6.95" customHeight="1">
      <c r="B103" s="41"/>
      <c r="C103" s="42"/>
      <c r="D103" s="42"/>
      <c r="E103" s="42"/>
      <c r="F103" s="42"/>
      <c r="G103" s="42"/>
      <c r="H103" s="42"/>
      <c r="I103" s="42"/>
      <c r="J103" s="42"/>
      <c r="K103" s="42"/>
      <c r="L103" s="29"/>
    </row>
    <row r="107" spans="2:47" s="1" customFormat="1" ht="6.95" customHeight="1">
      <c r="B107" s="43"/>
      <c r="C107" s="44"/>
      <c r="D107" s="44"/>
      <c r="E107" s="44"/>
      <c r="F107" s="44"/>
      <c r="G107" s="44"/>
      <c r="H107" s="44"/>
      <c r="I107" s="44"/>
      <c r="J107" s="44"/>
      <c r="K107" s="44"/>
      <c r="L107" s="29"/>
    </row>
    <row r="108" spans="2:47" s="1" customFormat="1" ht="24.95" customHeight="1">
      <c r="B108" s="29"/>
      <c r="C108" s="21" t="s">
        <v>145</v>
      </c>
      <c r="L108" s="29"/>
    </row>
    <row r="109" spans="2:47" s="1" customFormat="1" ht="6.95" customHeight="1">
      <c r="B109" s="29"/>
      <c r="L109" s="29"/>
    </row>
    <row r="110" spans="2:47" s="1" customFormat="1" ht="12" customHeight="1">
      <c r="B110" s="29"/>
      <c r="C110" s="26" t="s">
        <v>14</v>
      </c>
      <c r="L110" s="29"/>
    </row>
    <row r="111" spans="2:47" s="1" customFormat="1" ht="26.25" customHeight="1">
      <c r="B111" s="29"/>
      <c r="E111" s="235" t="str">
        <f>E7</f>
        <v>NPK a.s., Pardubická nemocnice, Výstavba pavilonu CUP s centralizací akutních provozů - Podzemní chodba</v>
      </c>
      <c r="F111" s="236"/>
      <c r="G111" s="236"/>
      <c r="H111" s="236"/>
      <c r="L111" s="29"/>
    </row>
    <row r="112" spans="2:47" ht="12" customHeight="1">
      <c r="B112" s="20"/>
      <c r="C112" s="26" t="s">
        <v>121</v>
      </c>
      <c r="L112" s="20"/>
    </row>
    <row r="113" spans="2:65" s="1" customFormat="1" ht="16.5" customHeight="1">
      <c r="B113" s="29"/>
      <c r="E113" s="235" t="s">
        <v>122</v>
      </c>
      <c r="F113" s="234"/>
      <c r="G113" s="234"/>
      <c r="H113" s="234"/>
      <c r="L113" s="29"/>
    </row>
    <row r="114" spans="2:65" s="1" customFormat="1" ht="12" customHeight="1">
      <c r="B114" s="29"/>
      <c r="C114" s="26" t="s">
        <v>123</v>
      </c>
      <c r="L114" s="29"/>
    </row>
    <row r="115" spans="2:65" s="1" customFormat="1" ht="16.5" customHeight="1">
      <c r="B115" s="29"/>
      <c r="E115" s="228" t="str">
        <f>E11</f>
        <v>D1_06_4g - Silnoproudá elektrotechnika</v>
      </c>
      <c r="F115" s="234"/>
      <c r="G115" s="234"/>
      <c r="H115" s="234"/>
      <c r="L115" s="29"/>
    </row>
    <row r="116" spans="2:65" s="1" customFormat="1" ht="6.95" customHeight="1">
      <c r="B116" s="29"/>
      <c r="L116" s="29"/>
    </row>
    <row r="117" spans="2:65" s="1" customFormat="1" ht="12" customHeight="1">
      <c r="B117" s="29"/>
      <c r="C117" s="26" t="s">
        <v>18</v>
      </c>
      <c r="F117" s="24" t="str">
        <f>F14</f>
        <v>Pardubice</v>
      </c>
      <c r="I117" s="26" t="s">
        <v>20</v>
      </c>
      <c r="J117" s="49">
        <f>IF(J14="","",J14)</f>
        <v>44657</v>
      </c>
      <c r="L117" s="29"/>
    </row>
    <row r="118" spans="2:65" s="1" customFormat="1" ht="6.95" customHeight="1">
      <c r="B118" s="29"/>
      <c r="L118" s="29"/>
    </row>
    <row r="119" spans="2:65" s="1" customFormat="1" ht="25.7" customHeight="1">
      <c r="B119" s="29"/>
      <c r="C119" s="26" t="s">
        <v>21</v>
      </c>
      <c r="F119" s="24" t="str">
        <f>E17</f>
        <v>Pardubický kraj</v>
      </c>
      <c r="I119" s="26" t="s">
        <v>27</v>
      </c>
      <c r="J119" s="27" t="str">
        <f>E23</f>
        <v>Penta Projekt s.r.o., Mrštíkova 12, Jihlava</v>
      </c>
      <c r="L119" s="29"/>
    </row>
    <row r="120" spans="2:65" s="1" customFormat="1" ht="15.2" customHeight="1">
      <c r="B120" s="29"/>
      <c r="C120" s="26" t="s">
        <v>25</v>
      </c>
      <c r="F120" s="24" t="str">
        <f>IF(E20="","",E20)</f>
        <v xml:space="preserve"> </v>
      </c>
      <c r="I120" s="26" t="s">
        <v>30</v>
      </c>
      <c r="J120" s="27" t="str">
        <f>E26</f>
        <v>Ing. Kremláček</v>
      </c>
      <c r="L120" s="29"/>
    </row>
    <row r="121" spans="2:65" s="1" customFormat="1" ht="10.35" customHeight="1">
      <c r="B121" s="29"/>
      <c r="L121" s="29"/>
    </row>
    <row r="122" spans="2:65" s="10" customFormat="1" ht="29.25" customHeight="1">
      <c r="B122" s="113"/>
      <c r="C122" s="114" t="s">
        <v>146</v>
      </c>
      <c r="D122" s="115" t="s">
        <v>57</v>
      </c>
      <c r="E122" s="115" t="s">
        <v>53</v>
      </c>
      <c r="F122" s="115" t="s">
        <v>54</v>
      </c>
      <c r="G122" s="115" t="s">
        <v>147</v>
      </c>
      <c r="H122" s="115" t="s">
        <v>148</v>
      </c>
      <c r="I122" s="115" t="s">
        <v>149</v>
      </c>
      <c r="J122" s="115" t="s">
        <v>128</v>
      </c>
      <c r="K122" s="116" t="s">
        <v>150</v>
      </c>
      <c r="L122" s="113"/>
      <c r="M122" s="55" t="s">
        <v>1</v>
      </c>
      <c r="N122" s="56" t="s">
        <v>36</v>
      </c>
      <c r="O122" s="56" t="s">
        <v>151</v>
      </c>
      <c r="P122" s="56" t="s">
        <v>152</v>
      </c>
      <c r="Q122" s="56" t="s">
        <v>153</v>
      </c>
      <c r="R122" s="56" t="s">
        <v>154</v>
      </c>
      <c r="S122" s="56" t="s">
        <v>155</v>
      </c>
      <c r="T122" s="57" t="s">
        <v>156</v>
      </c>
    </row>
    <row r="123" spans="2:65" s="1" customFormat="1" ht="22.9" customHeight="1">
      <c r="B123" s="29"/>
      <c r="C123" s="60" t="s">
        <v>157</v>
      </c>
      <c r="J123" s="117">
        <f>BK123</f>
        <v>0</v>
      </c>
      <c r="L123" s="29"/>
      <c r="M123" s="58"/>
      <c r="N123" s="50"/>
      <c r="O123" s="50"/>
      <c r="P123" s="118">
        <f>P124</f>
        <v>61.259399999999999</v>
      </c>
      <c r="Q123" s="50"/>
      <c r="R123" s="118">
        <f>R124</f>
        <v>6.2659999999999993E-2</v>
      </c>
      <c r="S123" s="50"/>
      <c r="T123" s="119">
        <f>T124</f>
        <v>0</v>
      </c>
      <c r="AT123" s="17" t="s">
        <v>71</v>
      </c>
      <c r="AU123" s="17" t="s">
        <v>130</v>
      </c>
      <c r="BK123" s="120">
        <f>BK124</f>
        <v>0</v>
      </c>
    </row>
    <row r="124" spans="2:65" s="11" customFormat="1" ht="25.9" customHeight="1">
      <c r="B124" s="121"/>
      <c r="D124" s="122" t="s">
        <v>71</v>
      </c>
      <c r="E124" s="123" t="s">
        <v>1004</v>
      </c>
      <c r="F124" s="123" t="s">
        <v>97</v>
      </c>
      <c r="J124" s="124">
        <f>BK124</f>
        <v>0</v>
      </c>
      <c r="L124" s="121"/>
      <c r="M124" s="125"/>
      <c r="P124" s="126">
        <f>P125+P148</f>
        <v>61.259399999999999</v>
      </c>
      <c r="R124" s="126">
        <f>R125+R148</f>
        <v>6.2659999999999993E-2</v>
      </c>
      <c r="T124" s="127">
        <f>T125+T148</f>
        <v>0</v>
      </c>
      <c r="AR124" s="122" t="s">
        <v>79</v>
      </c>
      <c r="AT124" s="128" t="s">
        <v>71</v>
      </c>
      <c r="AU124" s="128" t="s">
        <v>72</v>
      </c>
      <c r="AY124" s="122" t="s">
        <v>160</v>
      </c>
      <c r="BK124" s="129">
        <f>BK125+BK148</f>
        <v>0</v>
      </c>
    </row>
    <row r="125" spans="2:65" s="11" customFormat="1" ht="22.9" customHeight="1">
      <c r="B125" s="121"/>
      <c r="D125" s="122" t="s">
        <v>71</v>
      </c>
      <c r="E125" s="130" t="s">
        <v>1005</v>
      </c>
      <c r="F125" s="130" t="s">
        <v>1006</v>
      </c>
      <c r="J125" s="131">
        <f>BK125</f>
        <v>0</v>
      </c>
      <c r="L125" s="121"/>
      <c r="M125" s="125"/>
      <c r="P125" s="126">
        <f>SUM(P126:P147)</f>
        <v>3.319</v>
      </c>
      <c r="R125" s="126">
        <f>SUM(R126:R147)</f>
        <v>4.3000000000000004E-4</v>
      </c>
      <c r="T125" s="127">
        <f>SUM(T126:T147)</f>
        <v>0</v>
      </c>
      <c r="AR125" s="122" t="s">
        <v>79</v>
      </c>
      <c r="AT125" s="128" t="s">
        <v>71</v>
      </c>
      <c r="AU125" s="128" t="s">
        <v>79</v>
      </c>
      <c r="AY125" s="122" t="s">
        <v>160</v>
      </c>
      <c r="BK125" s="129">
        <f>SUM(BK126:BK147)</f>
        <v>0</v>
      </c>
    </row>
    <row r="126" spans="2:65" s="1" customFormat="1" ht="24.2" customHeight="1">
      <c r="B126" s="132"/>
      <c r="C126" s="133" t="s">
        <v>358</v>
      </c>
      <c r="D126" s="133" t="s">
        <v>162</v>
      </c>
      <c r="E126" s="134" t="s">
        <v>1007</v>
      </c>
      <c r="F126" s="135" t="s">
        <v>1008</v>
      </c>
      <c r="G126" s="136" t="s">
        <v>440</v>
      </c>
      <c r="H126" s="137">
        <v>1</v>
      </c>
      <c r="I126" s="138">
        <v>0</v>
      </c>
      <c r="J126" s="138">
        <f>ROUND(I126*H126,2)</f>
        <v>0</v>
      </c>
      <c r="K126" s="135" t="s">
        <v>166</v>
      </c>
      <c r="L126" s="29"/>
      <c r="M126" s="139" t="s">
        <v>1</v>
      </c>
      <c r="N126" s="140" t="s">
        <v>37</v>
      </c>
      <c r="O126" s="141">
        <v>0.19</v>
      </c>
      <c r="P126" s="141">
        <f>O126*H126</f>
        <v>0.19</v>
      </c>
      <c r="Q126" s="141">
        <v>0</v>
      </c>
      <c r="R126" s="141">
        <f>Q126*H126</f>
        <v>0</v>
      </c>
      <c r="S126" s="141">
        <v>0</v>
      </c>
      <c r="T126" s="142">
        <f>S126*H126</f>
        <v>0</v>
      </c>
      <c r="AR126" s="143" t="s">
        <v>269</v>
      </c>
      <c r="AT126" s="143" t="s">
        <v>162</v>
      </c>
      <c r="AU126" s="143" t="s">
        <v>81</v>
      </c>
      <c r="AY126" s="17" t="s">
        <v>160</v>
      </c>
      <c r="BE126" s="144">
        <f>IF(N126="základní",J126,0)</f>
        <v>0</v>
      </c>
      <c r="BF126" s="144">
        <f>IF(N126="snížená",J126,0)</f>
        <v>0</v>
      </c>
      <c r="BG126" s="144">
        <f>IF(N126="zákl. přenesená",J126,0)</f>
        <v>0</v>
      </c>
      <c r="BH126" s="144">
        <f>IF(N126="sníž. přenesená",J126,0)</f>
        <v>0</v>
      </c>
      <c r="BI126" s="144">
        <f>IF(N126="nulová",J126,0)</f>
        <v>0</v>
      </c>
      <c r="BJ126" s="17" t="s">
        <v>79</v>
      </c>
      <c r="BK126" s="144">
        <f>ROUND(I126*H126,2)</f>
        <v>0</v>
      </c>
      <c r="BL126" s="17" t="s">
        <v>269</v>
      </c>
      <c r="BM126" s="143" t="s">
        <v>1009</v>
      </c>
    </row>
    <row r="127" spans="2:65" s="1" customFormat="1">
      <c r="B127" s="29"/>
      <c r="D127" s="145" t="s">
        <v>169</v>
      </c>
      <c r="F127" s="146" t="s">
        <v>1010</v>
      </c>
      <c r="L127" s="29"/>
      <c r="M127" s="147"/>
      <c r="T127" s="52"/>
      <c r="AT127" s="17" t="s">
        <v>169</v>
      </c>
      <c r="AU127" s="17" t="s">
        <v>81</v>
      </c>
    </row>
    <row r="128" spans="2:65" s="1" customFormat="1" ht="24.2" customHeight="1">
      <c r="B128" s="132"/>
      <c r="C128" s="173" t="s">
        <v>363</v>
      </c>
      <c r="D128" s="173" t="s">
        <v>445</v>
      </c>
      <c r="E128" s="174" t="s">
        <v>1011</v>
      </c>
      <c r="F128" s="175" t="s">
        <v>1012</v>
      </c>
      <c r="G128" s="176" t="s">
        <v>440</v>
      </c>
      <c r="H128" s="177">
        <v>1</v>
      </c>
      <c r="I128" s="178">
        <v>0</v>
      </c>
      <c r="J128" s="178">
        <f>ROUND(I128*H128,2)</f>
        <v>0</v>
      </c>
      <c r="K128" s="175" t="s">
        <v>166</v>
      </c>
      <c r="L128" s="179"/>
      <c r="M128" s="180" t="s">
        <v>1</v>
      </c>
      <c r="N128" s="181" t="s">
        <v>37</v>
      </c>
      <c r="O128" s="141">
        <v>0</v>
      </c>
      <c r="P128" s="141">
        <f>O128*H128</f>
        <v>0</v>
      </c>
      <c r="Q128" s="141">
        <v>4.0000000000000002E-4</v>
      </c>
      <c r="R128" s="141">
        <f>Q128*H128</f>
        <v>4.0000000000000002E-4</v>
      </c>
      <c r="S128" s="141">
        <v>0</v>
      </c>
      <c r="T128" s="142">
        <f>S128*H128</f>
        <v>0</v>
      </c>
      <c r="AR128" s="143" t="s">
        <v>379</v>
      </c>
      <c r="AT128" s="143" t="s">
        <v>445</v>
      </c>
      <c r="AU128" s="143" t="s">
        <v>81</v>
      </c>
      <c r="AY128" s="17" t="s">
        <v>160</v>
      </c>
      <c r="BE128" s="144">
        <f>IF(N128="základní",J128,0)</f>
        <v>0</v>
      </c>
      <c r="BF128" s="144">
        <f>IF(N128="snížená",J128,0)</f>
        <v>0</v>
      </c>
      <c r="BG128" s="144">
        <f>IF(N128="zákl. přenesená",J128,0)</f>
        <v>0</v>
      </c>
      <c r="BH128" s="144">
        <f>IF(N128="sníž. přenesená",J128,0)</f>
        <v>0</v>
      </c>
      <c r="BI128" s="144">
        <f>IF(N128="nulová",J128,0)</f>
        <v>0</v>
      </c>
      <c r="BJ128" s="17" t="s">
        <v>79</v>
      </c>
      <c r="BK128" s="144">
        <f>ROUND(I128*H128,2)</f>
        <v>0</v>
      </c>
      <c r="BL128" s="17" t="s">
        <v>269</v>
      </c>
      <c r="BM128" s="143" t="s">
        <v>1013</v>
      </c>
    </row>
    <row r="129" spans="2:65" s="13" customFormat="1">
      <c r="B129" s="154"/>
      <c r="D129" s="149" t="s">
        <v>171</v>
      </c>
      <c r="E129" s="155" t="s">
        <v>1</v>
      </c>
      <c r="F129" s="156" t="s">
        <v>79</v>
      </c>
      <c r="H129" s="157">
        <v>1</v>
      </c>
      <c r="L129" s="154"/>
      <c r="M129" s="158"/>
      <c r="T129" s="159"/>
      <c r="AT129" s="155" t="s">
        <v>171</v>
      </c>
      <c r="AU129" s="155" t="s">
        <v>81</v>
      </c>
      <c r="AV129" s="13" t="s">
        <v>81</v>
      </c>
      <c r="AW129" s="13" t="s">
        <v>29</v>
      </c>
      <c r="AX129" s="13" t="s">
        <v>72</v>
      </c>
      <c r="AY129" s="155" t="s">
        <v>160</v>
      </c>
    </row>
    <row r="130" spans="2:65" s="1" customFormat="1" ht="24.2" customHeight="1">
      <c r="B130" s="132"/>
      <c r="C130" s="133" t="s">
        <v>371</v>
      </c>
      <c r="D130" s="133" t="s">
        <v>162</v>
      </c>
      <c r="E130" s="134" t="s">
        <v>1014</v>
      </c>
      <c r="F130" s="135" t="s">
        <v>1015</v>
      </c>
      <c r="G130" s="136" t="s">
        <v>440</v>
      </c>
      <c r="H130" s="137">
        <v>1</v>
      </c>
      <c r="I130" s="138">
        <v>0</v>
      </c>
      <c r="J130" s="138">
        <f>ROUND(I130*H130,2)</f>
        <v>0</v>
      </c>
      <c r="K130" s="135" t="s">
        <v>166</v>
      </c>
      <c r="L130" s="29"/>
      <c r="M130" s="139" t="s">
        <v>1</v>
      </c>
      <c r="N130" s="140" t="s">
        <v>37</v>
      </c>
      <c r="O130" s="141">
        <v>0.313</v>
      </c>
      <c r="P130" s="141">
        <f>O130*H130</f>
        <v>0.313</v>
      </c>
      <c r="Q130" s="141">
        <v>0</v>
      </c>
      <c r="R130" s="141">
        <f>Q130*H130</f>
        <v>0</v>
      </c>
      <c r="S130" s="141">
        <v>0</v>
      </c>
      <c r="T130" s="142">
        <f>S130*H130</f>
        <v>0</v>
      </c>
      <c r="AR130" s="143" t="s">
        <v>269</v>
      </c>
      <c r="AT130" s="143" t="s">
        <v>162</v>
      </c>
      <c r="AU130" s="143" t="s">
        <v>81</v>
      </c>
      <c r="AY130" s="17" t="s">
        <v>160</v>
      </c>
      <c r="BE130" s="144">
        <f>IF(N130="základní",J130,0)</f>
        <v>0</v>
      </c>
      <c r="BF130" s="144">
        <f>IF(N130="snížená",J130,0)</f>
        <v>0</v>
      </c>
      <c r="BG130" s="144">
        <f>IF(N130="zákl. přenesená",J130,0)</f>
        <v>0</v>
      </c>
      <c r="BH130" s="144">
        <f>IF(N130="sníž. přenesená",J130,0)</f>
        <v>0</v>
      </c>
      <c r="BI130" s="144">
        <f>IF(N130="nulová",J130,0)</f>
        <v>0</v>
      </c>
      <c r="BJ130" s="17" t="s">
        <v>79</v>
      </c>
      <c r="BK130" s="144">
        <f>ROUND(I130*H130,2)</f>
        <v>0</v>
      </c>
      <c r="BL130" s="17" t="s">
        <v>269</v>
      </c>
      <c r="BM130" s="143" t="s">
        <v>1016</v>
      </c>
    </row>
    <row r="131" spans="2:65" s="1" customFormat="1">
      <c r="B131" s="29"/>
      <c r="D131" s="145" t="s">
        <v>169</v>
      </c>
      <c r="F131" s="146" t="s">
        <v>1017</v>
      </c>
      <c r="L131" s="29"/>
      <c r="M131" s="147"/>
      <c r="T131" s="52"/>
      <c r="AT131" s="17" t="s">
        <v>169</v>
      </c>
      <c r="AU131" s="17" t="s">
        <v>81</v>
      </c>
    </row>
    <row r="132" spans="2:65" s="1" customFormat="1" ht="24.2" customHeight="1">
      <c r="B132" s="132"/>
      <c r="C132" s="173" t="s">
        <v>379</v>
      </c>
      <c r="D132" s="173" t="s">
        <v>445</v>
      </c>
      <c r="E132" s="174" t="s">
        <v>1018</v>
      </c>
      <c r="F132" s="175" t="s">
        <v>1019</v>
      </c>
      <c r="G132" s="176" t="s">
        <v>839</v>
      </c>
      <c r="H132" s="177">
        <v>1</v>
      </c>
      <c r="I132" s="178">
        <v>0</v>
      </c>
      <c r="J132" s="178">
        <f>ROUND(I132*H132,2)</f>
        <v>0</v>
      </c>
      <c r="K132" s="175" t="s">
        <v>1</v>
      </c>
      <c r="L132" s="179"/>
      <c r="M132" s="180" t="s">
        <v>1</v>
      </c>
      <c r="N132" s="181" t="s">
        <v>37</v>
      </c>
      <c r="O132" s="141">
        <v>0</v>
      </c>
      <c r="P132" s="141">
        <f>O132*H132</f>
        <v>0</v>
      </c>
      <c r="Q132" s="141">
        <v>0</v>
      </c>
      <c r="R132" s="141">
        <f>Q132*H132</f>
        <v>0</v>
      </c>
      <c r="S132" s="141">
        <v>0</v>
      </c>
      <c r="T132" s="142">
        <f>S132*H132</f>
        <v>0</v>
      </c>
      <c r="AR132" s="143" t="s">
        <v>1020</v>
      </c>
      <c r="AT132" s="143" t="s">
        <v>445</v>
      </c>
      <c r="AU132" s="143" t="s">
        <v>81</v>
      </c>
      <c r="AY132" s="17" t="s">
        <v>160</v>
      </c>
      <c r="BE132" s="144">
        <f>IF(N132="základní",J132,0)</f>
        <v>0</v>
      </c>
      <c r="BF132" s="144">
        <f>IF(N132="snížená",J132,0)</f>
        <v>0</v>
      </c>
      <c r="BG132" s="144">
        <f>IF(N132="zákl. přenesená",J132,0)</f>
        <v>0</v>
      </c>
      <c r="BH132" s="144">
        <f>IF(N132="sníž. přenesená",J132,0)</f>
        <v>0</v>
      </c>
      <c r="BI132" s="144">
        <f>IF(N132="nulová",J132,0)</f>
        <v>0</v>
      </c>
      <c r="BJ132" s="17" t="s">
        <v>79</v>
      </c>
      <c r="BK132" s="144">
        <f>ROUND(I132*H132,2)</f>
        <v>0</v>
      </c>
      <c r="BL132" s="17" t="s">
        <v>1020</v>
      </c>
      <c r="BM132" s="143" t="s">
        <v>1021</v>
      </c>
    </row>
    <row r="133" spans="2:65" s="13" customFormat="1">
      <c r="B133" s="154"/>
      <c r="D133" s="149" t="s">
        <v>171</v>
      </c>
      <c r="E133" s="155" t="s">
        <v>1</v>
      </c>
      <c r="F133" s="156" t="s">
        <v>79</v>
      </c>
      <c r="H133" s="157">
        <v>1</v>
      </c>
      <c r="L133" s="154"/>
      <c r="M133" s="158"/>
      <c r="T133" s="159"/>
      <c r="AT133" s="155" t="s">
        <v>171</v>
      </c>
      <c r="AU133" s="155" t="s">
        <v>81</v>
      </c>
      <c r="AV133" s="13" t="s">
        <v>81</v>
      </c>
      <c r="AW133" s="13" t="s">
        <v>29</v>
      </c>
      <c r="AX133" s="13" t="s">
        <v>72</v>
      </c>
      <c r="AY133" s="155" t="s">
        <v>160</v>
      </c>
    </row>
    <row r="134" spans="2:65" s="1" customFormat="1" ht="24.2" customHeight="1">
      <c r="B134" s="132"/>
      <c r="C134" s="133" t="s">
        <v>387</v>
      </c>
      <c r="D134" s="133" t="s">
        <v>162</v>
      </c>
      <c r="E134" s="134" t="s">
        <v>1022</v>
      </c>
      <c r="F134" s="135" t="s">
        <v>1023</v>
      </c>
      <c r="G134" s="136" t="s">
        <v>440</v>
      </c>
      <c r="H134" s="137">
        <v>1</v>
      </c>
      <c r="I134" s="138">
        <v>0</v>
      </c>
      <c r="J134" s="138">
        <f>ROUND(I134*H134,2)</f>
        <v>0</v>
      </c>
      <c r="K134" s="135" t="s">
        <v>166</v>
      </c>
      <c r="L134" s="29"/>
      <c r="M134" s="139" t="s">
        <v>1</v>
      </c>
      <c r="N134" s="140" t="s">
        <v>37</v>
      </c>
      <c r="O134" s="141">
        <v>0.41099999999999998</v>
      </c>
      <c r="P134" s="141">
        <f>O134*H134</f>
        <v>0.41099999999999998</v>
      </c>
      <c r="Q134" s="141">
        <v>0</v>
      </c>
      <c r="R134" s="141">
        <f>Q134*H134</f>
        <v>0</v>
      </c>
      <c r="S134" s="141">
        <v>0</v>
      </c>
      <c r="T134" s="142">
        <f>S134*H134</f>
        <v>0</v>
      </c>
      <c r="AR134" s="143" t="s">
        <v>269</v>
      </c>
      <c r="AT134" s="143" t="s">
        <v>162</v>
      </c>
      <c r="AU134" s="143" t="s">
        <v>81</v>
      </c>
      <c r="AY134" s="17" t="s">
        <v>160</v>
      </c>
      <c r="BE134" s="144">
        <f>IF(N134="základní",J134,0)</f>
        <v>0</v>
      </c>
      <c r="BF134" s="144">
        <f>IF(N134="snížená",J134,0)</f>
        <v>0</v>
      </c>
      <c r="BG134" s="144">
        <f>IF(N134="zákl. přenesená",J134,0)</f>
        <v>0</v>
      </c>
      <c r="BH134" s="144">
        <f>IF(N134="sníž. přenesená",J134,0)</f>
        <v>0</v>
      </c>
      <c r="BI134" s="144">
        <f>IF(N134="nulová",J134,0)</f>
        <v>0</v>
      </c>
      <c r="BJ134" s="17" t="s">
        <v>79</v>
      </c>
      <c r="BK134" s="144">
        <f>ROUND(I134*H134,2)</f>
        <v>0</v>
      </c>
      <c r="BL134" s="17" t="s">
        <v>269</v>
      </c>
      <c r="BM134" s="143" t="s">
        <v>1024</v>
      </c>
    </row>
    <row r="135" spans="2:65" s="1" customFormat="1">
      <c r="B135" s="29"/>
      <c r="D135" s="145" t="s">
        <v>169</v>
      </c>
      <c r="F135" s="146" t="s">
        <v>1025</v>
      </c>
      <c r="L135" s="29"/>
      <c r="M135" s="147"/>
      <c r="T135" s="52"/>
      <c r="AT135" s="17" t="s">
        <v>169</v>
      </c>
      <c r="AU135" s="17" t="s">
        <v>81</v>
      </c>
    </row>
    <row r="136" spans="2:65" s="1" customFormat="1" ht="24.2" customHeight="1">
      <c r="B136" s="132"/>
      <c r="C136" s="173" t="s">
        <v>394</v>
      </c>
      <c r="D136" s="173" t="s">
        <v>445</v>
      </c>
      <c r="E136" s="174" t="s">
        <v>1026</v>
      </c>
      <c r="F136" s="175" t="s">
        <v>1027</v>
      </c>
      <c r="G136" s="176" t="s">
        <v>839</v>
      </c>
      <c r="H136" s="177">
        <v>1</v>
      </c>
      <c r="I136" s="178">
        <v>0</v>
      </c>
      <c r="J136" s="178">
        <f>ROUND(I136*H136,2)</f>
        <v>0</v>
      </c>
      <c r="K136" s="175" t="s">
        <v>1</v>
      </c>
      <c r="L136" s="179"/>
      <c r="M136" s="180" t="s">
        <v>1</v>
      </c>
      <c r="N136" s="181" t="s">
        <v>37</v>
      </c>
      <c r="O136" s="141">
        <v>0</v>
      </c>
      <c r="P136" s="141">
        <f>O136*H136</f>
        <v>0</v>
      </c>
      <c r="Q136" s="141">
        <v>0</v>
      </c>
      <c r="R136" s="141">
        <f>Q136*H136</f>
        <v>0</v>
      </c>
      <c r="S136" s="141">
        <v>0</v>
      </c>
      <c r="T136" s="142">
        <f>S136*H136</f>
        <v>0</v>
      </c>
      <c r="AR136" s="143" t="s">
        <v>1020</v>
      </c>
      <c r="AT136" s="143" t="s">
        <v>445</v>
      </c>
      <c r="AU136" s="143" t="s">
        <v>81</v>
      </c>
      <c r="AY136" s="17" t="s">
        <v>160</v>
      </c>
      <c r="BE136" s="144">
        <f>IF(N136="základní",J136,0)</f>
        <v>0</v>
      </c>
      <c r="BF136" s="144">
        <f>IF(N136="snížená",J136,0)</f>
        <v>0</v>
      </c>
      <c r="BG136" s="144">
        <f>IF(N136="zákl. přenesená",J136,0)</f>
        <v>0</v>
      </c>
      <c r="BH136" s="144">
        <f>IF(N136="sníž. přenesená",J136,0)</f>
        <v>0</v>
      </c>
      <c r="BI136" s="144">
        <f>IF(N136="nulová",J136,0)</f>
        <v>0</v>
      </c>
      <c r="BJ136" s="17" t="s">
        <v>79</v>
      </c>
      <c r="BK136" s="144">
        <f>ROUND(I136*H136,2)</f>
        <v>0</v>
      </c>
      <c r="BL136" s="17" t="s">
        <v>1020</v>
      </c>
      <c r="BM136" s="143" t="s">
        <v>1028</v>
      </c>
    </row>
    <row r="137" spans="2:65" s="13" customFormat="1">
      <c r="B137" s="154"/>
      <c r="D137" s="149" t="s">
        <v>171</v>
      </c>
      <c r="E137" s="155" t="s">
        <v>1</v>
      </c>
      <c r="F137" s="156" t="s">
        <v>79</v>
      </c>
      <c r="H137" s="157">
        <v>1</v>
      </c>
      <c r="L137" s="154"/>
      <c r="M137" s="158"/>
      <c r="T137" s="159"/>
      <c r="AT137" s="155" t="s">
        <v>171</v>
      </c>
      <c r="AU137" s="155" t="s">
        <v>81</v>
      </c>
      <c r="AV137" s="13" t="s">
        <v>81</v>
      </c>
      <c r="AW137" s="13" t="s">
        <v>29</v>
      </c>
      <c r="AX137" s="13" t="s">
        <v>72</v>
      </c>
      <c r="AY137" s="155" t="s">
        <v>160</v>
      </c>
    </row>
    <row r="138" spans="2:65" s="1" customFormat="1" ht="24.2" customHeight="1">
      <c r="B138" s="132"/>
      <c r="C138" s="133" t="s">
        <v>401</v>
      </c>
      <c r="D138" s="133" t="s">
        <v>162</v>
      </c>
      <c r="E138" s="134" t="s">
        <v>1029</v>
      </c>
      <c r="F138" s="135" t="s">
        <v>1030</v>
      </c>
      <c r="G138" s="136" t="s">
        <v>440</v>
      </c>
      <c r="H138" s="137">
        <v>5</v>
      </c>
      <c r="I138" s="138">
        <v>0</v>
      </c>
      <c r="J138" s="138">
        <f>ROUND(I138*H138,2)</f>
        <v>0</v>
      </c>
      <c r="K138" s="135" t="s">
        <v>166</v>
      </c>
      <c r="L138" s="29"/>
      <c r="M138" s="139" t="s">
        <v>1</v>
      </c>
      <c r="N138" s="140" t="s">
        <v>37</v>
      </c>
      <c r="O138" s="141">
        <v>5.0999999999999997E-2</v>
      </c>
      <c r="P138" s="141">
        <f>O138*H138</f>
        <v>0.255</v>
      </c>
      <c r="Q138" s="141">
        <v>0</v>
      </c>
      <c r="R138" s="141">
        <f>Q138*H138</f>
        <v>0</v>
      </c>
      <c r="S138" s="141">
        <v>0</v>
      </c>
      <c r="T138" s="142">
        <f>S138*H138</f>
        <v>0</v>
      </c>
      <c r="AR138" s="143" t="s">
        <v>269</v>
      </c>
      <c r="AT138" s="143" t="s">
        <v>162</v>
      </c>
      <c r="AU138" s="143" t="s">
        <v>81</v>
      </c>
      <c r="AY138" s="17" t="s">
        <v>160</v>
      </c>
      <c r="BE138" s="144">
        <f>IF(N138="základní",J138,0)</f>
        <v>0</v>
      </c>
      <c r="BF138" s="144">
        <f>IF(N138="snížená",J138,0)</f>
        <v>0</v>
      </c>
      <c r="BG138" s="144">
        <f>IF(N138="zákl. přenesená",J138,0)</f>
        <v>0</v>
      </c>
      <c r="BH138" s="144">
        <f>IF(N138="sníž. přenesená",J138,0)</f>
        <v>0</v>
      </c>
      <c r="BI138" s="144">
        <f>IF(N138="nulová",J138,0)</f>
        <v>0</v>
      </c>
      <c r="BJ138" s="17" t="s">
        <v>79</v>
      </c>
      <c r="BK138" s="144">
        <f>ROUND(I138*H138,2)</f>
        <v>0</v>
      </c>
      <c r="BL138" s="17" t="s">
        <v>269</v>
      </c>
      <c r="BM138" s="143" t="s">
        <v>1031</v>
      </c>
    </row>
    <row r="139" spans="2:65" s="1" customFormat="1">
      <c r="B139" s="29"/>
      <c r="D139" s="145" t="s">
        <v>169</v>
      </c>
      <c r="F139" s="146" t="s">
        <v>1032</v>
      </c>
      <c r="L139" s="29"/>
      <c r="M139" s="147"/>
      <c r="T139" s="52"/>
      <c r="AT139" s="17" t="s">
        <v>169</v>
      </c>
      <c r="AU139" s="17" t="s">
        <v>81</v>
      </c>
    </row>
    <row r="140" spans="2:65" s="13" customFormat="1">
      <c r="B140" s="154"/>
      <c r="D140" s="149" t="s">
        <v>171</v>
      </c>
      <c r="E140" s="155" t="s">
        <v>1</v>
      </c>
      <c r="F140" s="156" t="s">
        <v>196</v>
      </c>
      <c r="H140" s="157">
        <v>5</v>
      </c>
      <c r="L140" s="154"/>
      <c r="M140" s="158"/>
      <c r="T140" s="159"/>
      <c r="AT140" s="155" t="s">
        <v>171</v>
      </c>
      <c r="AU140" s="155" t="s">
        <v>81</v>
      </c>
      <c r="AV140" s="13" t="s">
        <v>81</v>
      </c>
      <c r="AW140" s="13" t="s">
        <v>29</v>
      </c>
      <c r="AX140" s="13" t="s">
        <v>72</v>
      </c>
      <c r="AY140" s="155" t="s">
        <v>160</v>
      </c>
    </row>
    <row r="141" spans="2:65" s="1" customFormat="1" ht="24.2" customHeight="1">
      <c r="B141" s="132"/>
      <c r="C141" s="133" t="s">
        <v>408</v>
      </c>
      <c r="D141" s="133" t="s">
        <v>162</v>
      </c>
      <c r="E141" s="134" t="s">
        <v>1033</v>
      </c>
      <c r="F141" s="135" t="s">
        <v>1034</v>
      </c>
      <c r="G141" s="136" t="s">
        <v>440</v>
      </c>
      <c r="H141" s="137">
        <v>3</v>
      </c>
      <c r="I141" s="138">
        <v>0</v>
      </c>
      <c r="J141" s="138">
        <f>ROUND(I141*H141,2)</f>
        <v>0</v>
      </c>
      <c r="K141" s="135" t="s">
        <v>166</v>
      </c>
      <c r="L141" s="29"/>
      <c r="M141" s="139" t="s">
        <v>1</v>
      </c>
      <c r="N141" s="140" t="s">
        <v>37</v>
      </c>
      <c r="O141" s="141">
        <v>0.05</v>
      </c>
      <c r="P141" s="141">
        <f>O141*H141</f>
        <v>0.15000000000000002</v>
      </c>
      <c r="Q141" s="141">
        <v>0</v>
      </c>
      <c r="R141" s="141">
        <f>Q141*H141</f>
        <v>0</v>
      </c>
      <c r="S141" s="141">
        <v>0</v>
      </c>
      <c r="T141" s="142">
        <f>S141*H141</f>
        <v>0</v>
      </c>
      <c r="AR141" s="143" t="s">
        <v>269</v>
      </c>
      <c r="AT141" s="143" t="s">
        <v>162</v>
      </c>
      <c r="AU141" s="143" t="s">
        <v>81</v>
      </c>
      <c r="AY141" s="17" t="s">
        <v>160</v>
      </c>
      <c r="BE141" s="144">
        <f>IF(N141="základní",J141,0)</f>
        <v>0</v>
      </c>
      <c r="BF141" s="144">
        <f>IF(N141="snížená",J141,0)</f>
        <v>0</v>
      </c>
      <c r="BG141" s="144">
        <f>IF(N141="zákl. přenesená",J141,0)</f>
        <v>0</v>
      </c>
      <c r="BH141" s="144">
        <f>IF(N141="sníž. přenesená",J141,0)</f>
        <v>0</v>
      </c>
      <c r="BI141" s="144">
        <f>IF(N141="nulová",J141,0)</f>
        <v>0</v>
      </c>
      <c r="BJ141" s="17" t="s">
        <v>79</v>
      </c>
      <c r="BK141" s="144">
        <f>ROUND(I141*H141,2)</f>
        <v>0</v>
      </c>
      <c r="BL141" s="17" t="s">
        <v>269</v>
      </c>
      <c r="BM141" s="143" t="s">
        <v>1035</v>
      </c>
    </row>
    <row r="142" spans="2:65" s="1" customFormat="1">
      <c r="B142" s="29"/>
      <c r="D142" s="145" t="s">
        <v>169</v>
      </c>
      <c r="F142" s="146" t="s">
        <v>1036</v>
      </c>
      <c r="L142" s="29"/>
      <c r="M142" s="147"/>
      <c r="T142" s="52"/>
      <c r="AT142" s="17" t="s">
        <v>169</v>
      </c>
      <c r="AU142" s="17" t="s">
        <v>81</v>
      </c>
    </row>
    <row r="143" spans="2:65" s="1" customFormat="1" ht="24.2" customHeight="1">
      <c r="B143" s="132"/>
      <c r="C143" s="173" t="s">
        <v>413</v>
      </c>
      <c r="D143" s="173" t="s">
        <v>445</v>
      </c>
      <c r="E143" s="174" t="s">
        <v>1037</v>
      </c>
      <c r="F143" s="175" t="s">
        <v>1038</v>
      </c>
      <c r="G143" s="176" t="s">
        <v>440</v>
      </c>
      <c r="H143" s="177">
        <v>3</v>
      </c>
      <c r="I143" s="178">
        <v>0</v>
      </c>
      <c r="J143" s="178">
        <f>ROUND(I143*H143,2)</f>
        <v>0</v>
      </c>
      <c r="K143" s="175" t="s">
        <v>166</v>
      </c>
      <c r="L143" s="179"/>
      <c r="M143" s="180" t="s">
        <v>1</v>
      </c>
      <c r="N143" s="181" t="s">
        <v>37</v>
      </c>
      <c r="O143" s="141">
        <v>0</v>
      </c>
      <c r="P143" s="141">
        <f>O143*H143</f>
        <v>0</v>
      </c>
      <c r="Q143" s="141">
        <v>1.0000000000000001E-5</v>
      </c>
      <c r="R143" s="141">
        <f>Q143*H143</f>
        <v>3.0000000000000004E-5</v>
      </c>
      <c r="S143" s="141">
        <v>0</v>
      </c>
      <c r="T143" s="142">
        <f>S143*H143</f>
        <v>0</v>
      </c>
      <c r="AR143" s="143" t="s">
        <v>214</v>
      </c>
      <c r="AT143" s="143" t="s">
        <v>445</v>
      </c>
      <c r="AU143" s="143" t="s">
        <v>81</v>
      </c>
      <c r="AY143" s="17" t="s">
        <v>160</v>
      </c>
      <c r="BE143" s="144">
        <f>IF(N143="základní",J143,0)</f>
        <v>0</v>
      </c>
      <c r="BF143" s="144">
        <f>IF(N143="snížená",J143,0)</f>
        <v>0</v>
      </c>
      <c r="BG143" s="144">
        <f>IF(N143="zákl. přenesená",J143,0)</f>
        <v>0</v>
      </c>
      <c r="BH143" s="144">
        <f>IF(N143="sníž. přenesená",J143,0)</f>
        <v>0</v>
      </c>
      <c r="BI143" s="144">
        <f>IF(N143="nulová",J143,0)</f>
        <v>0</v>
      </c>
      <c r="BJ143" s="17" t="s">
        <v>79</v>
      </c>
      <c r="BK143" s="144">
        <f>ROUND(I143*H143,2)</f>
        <v>0</v>
      </c>
      <c r="BL143" s="17" t="s">
        <v>167</v>
      </c>
      <c r="BM143" s="143" t="s">
        <v>1039</v>
      </c>
    </row>
    <row r="144" spans="2:65" s="13" customFormat="1">
      <c r="B144" s="154"/>
      <c r="D144" s="149" t="s">
        <v>171</v>
      </c>
      <c r="E144" s="155" t="s">
        <v>1</v>
      </c>
      <c r="F144" s="156" t="s">
        <v>184</v>
      </c>
      <c r="H144" s="157">
        <v>3</v>
      </c>
      <c r="L144" s="154"/>
      <c r="M144" s="158"/>
      <c r="T144" s="159"/>
      <c r="AT144" s="155" t="s">
        <v>171</v>
      </c>
      <c r="AU144" s="155" t="s">
        <v>81</v>
      </c>
      <c r="AV144" s="13" t="s">
        <v>81</v>
      </c>
      <c r="AW144" s="13" t="s">
        <v>29</v>
      </c>
      <c r="AX144" s="13" t="s">
        <v>72</v>
      </c>
      <c r="AY144" s="155" t="s">
        <v>160</v>
      </c>
    </row>
    <row r="145" spans="2:65" s="1" customFormat="1" ht="16.5" customHeight="1">
      <c r="B145" s="132"/>
      <c r="C145" s="133" t="s">
        <v>419</v>
      </c>
      <c r="D145" s="133" t="s">
        <v>162</v>
      </c>
      <c r="E145" s="134" t="s">
        <v>1040</v>
      </c>
      <c r="F145" s="135" t="s">
        <v>1041</v>
      </c>
      <c r="G145" s="136" t="s">
        <v>810</v>
      </c>
      <c r="H145" s="137">
        <v>2</v>
      </c>
      <c r="I145" s="138">
        <v>0</v>
      </c>
      <c r="J145" s="138">
        <f>ROUND(I145*H145,2)</f>
        <v>0</v>
      </c>
      <c r="K145" s="135" t="s">
        <v>166</v>
      </c>
      <c r="L145" s="29"/>
      <c r="M145" s="139" t="s">
        <v>1</v>
      </c>
      <c r="N145" s="140" t="s">
        <v>37</v>
      </c>
      <c r="O145" s="141">
        <v>1</v>
      </c>
      <c r="P145" s="141">
        <f>O145*H145</f>
        <v>2</v>
      </c>
      <c r="Q145" s="141">
        <v>0</v>
      </c>
      <c r="R145" s="141">
        <f>Q145*H145</f>
        <v>0</v>
      </c>
      <c r="S145" s="141">
        <v>0</v>
      </c>
      <c r="T145" s="142">
        <f>S145*H145</f>
        <v>0</v>
      </c>
      <c r="AR145" s="143" t="s">
        <v>991</v>
      </c>
      <c r="AT145" s="143" t="s">
        <v>162</v>
      </c>
      <c r="AU145" s="143" t="s">
        <v>81</v>
      </c>
      <c r="AY145" s="17" t="s">
        <v>160</v>
      </c>
      <c r="BE145" s="144">
        <f>IF(N145="základní",J145,0)</f>
        <v>0</v>
      </c>
      <c r="BF145" s="144">
        <f>IF(N145="snížená",J145,0)</f>
        <v>0</v>
      </c>
      <c r="BG145" s="144">
        <f>IF(N145="zákl. přenesená",J145,0)</f>
        <v>0</v>
      </c>
      <c r="BH145" s="144">
        <f>IF(N145="sníž. přenesená",J145,0)</f>
        <v>0</v>
      </c>
      <c r="BI145" s="144">
        <f>IF(N145="nulová",J145,0)</f>
        <v>0</v>
      </c>
      <c r="BJ145" s="17" t="s">
        <v>79</v>
      </c>
      <c r="BK145" s="144">
        <f>ROUND(I145*H145,2)</f>
        <v>0</v>
      </c>
      <c r="BL145" s="17" t="s">
        <v>991</v>
      </c>
      <c r="BM145" s="143" t="s">
        <v>1042</v>
      </c>
    </row>
    <row r="146" spans="2:65" s="1" customFormat="1">
      <c r="B146" s="29"/>
      <c r="D146" s="145" t="s">
        <v>169</v>
      </c>
      <c r="F146" s="146" t="s">
        <v>1043</v>
      </c>
      <c r="L146" s="29"/>
      <c r="M146" s="147"/>
      <c r="T146" s="52"/>
      <c r="AT146" s="17" t="s">
        <v>169</v>
      </c>
      <c r="AU146" s="17" t="s">
        <v>81</v>
      </c>
    </row>
    <row r="147" spans="2:65" s="13" customFormat="1">
      <c r="B147" s="154"/>
      <c r="D147" s="149" t="s">
        <v>171</v>
      </c>
      <c r="E147" s="155" t="s">
        <v>1</v>
      </c>
      <c r="F147" s="156" t="s">
        <v>81</v>
      </c>
      <c r="H147" s="157">
        <v>2</v>
      </c>
      <c r="L147" s="154"/>
      <c r="M147" s="158"/>
      <c r="T147" s="159"/>
      <c r="AT147" s="155" t="s">
        <v>171</v>
      </c>
      <c r="AU147" s="155" t="s">
        <v>81</v>
      </c>
      <c r="AV147" s="13" t="s">
        <v>81</v>
      </c>
      <c r="AW147" s="13" t="s">
        <v>29</v>
      </c>
      <c r="AX147" s="13" t="s">
        <v>72</v>
      </c>
      <c r="AY147" s="155" t="s">
        <v>160</v>
      </c>
    </row>
    <row r="148" spans="2:65" s="11" customFormat="1" ht="22.9" customHeight="1">
      <c r="B148" s="121"/>
      <c r="D148" s="122" t="s">
        <v>71</v>
      </c>
      <c r="E148" s="130" t="s">
        <v>1044</v>
      </c>
      <c r="F148" s="130" t="s">
        <v>1045</v>
      </c>
      <c r="J148" s="131">
        <f>BK148</f>
        <v>0</v>
      </c>
      <c r="L148" s="121"/>
      <c r="M148" s="125"/>
      <c r="P148" s="126">
        <f>SUM(P149:P174)</f>
        <v>57.940399999999997</v>
      </c>
      <c r="R148" s="126">
        <f>SUM(R149:R174)</f>
        <v>6.2229999999999994E-2</v>
      </c>
      <c r="T148" s="127">
        <f>SUM(T149:T174)</f>
        <v>0</v>
      </c>
      <c r="AR148" s="122" t="s">
        <v>79</v>
      </c>
      <c r="AT148" s="128" t="s">
        <v>71</v>
      </c>
      <c r="AU148" s="128" t="s">
        <v>79</v>
      </c>
      <c r="AY148" s="122" t="s">
        <v>160</v>
      </c>
      <c r="BK148" s="129">
        <f>SUM(BK149:BK174)</f>
        <v>0</v>
      </c>
    </row>
    <row r="149" spans="2:65" s="1" customFormat="1" ht="24.2" customHeight="1">
      <c r="B149" s="132"/>
      <c r="C149" s="133" t="s">
        <v>550</v>
      </c>
      <c r="D149" s="133" t="s">
        <v>162</v>
      </c>
      <c r="E149" s="134" t="s">
        <v>1046</v>
      </c>
      <c r="F149" s="135" t="s">
        <v>1047</v>
      </c>
      <c r="G149" s="136" t="s">
        <v>382</v>
      </c>
      <c r="H149" s="137">
        <v>93</v>
      </c>
      <c r="I149" s="138">
        <v>0</v>
      </c>
      <c r="J149" s="138">
        <f>ROUND(I149*H149,2)</f>
        <v>0</v>
      </c>
      <c r="K149" s="135" t="s">
        <v>166</v>
      </c>
      <c r="L149" s="29"/>
      <c r="M149" s="139" t="s">
        <v>1</v>
      </c>
      <c r="N149" s="140" t="s">
        <v>37</v>
      </c>
      <c r="O149" s="141">
        <v>0.191</v>
      </c>
      <c r="P149" s="141">
        <f>O149*H149</f>
        <v>17.763000000000002</v>
      </c>
      <c r="Q149" s="141">
        <v>0</v>
      </c>
      <c r="R149" s="141">
        <f>Q149*H149</f>
        <v>0</v>
      </c>
      <c r="S149" s="141">
        <v>0</v>
      </c>
      <c r="T149" s="142">
        <f>S149*H149</f>
        <v>0</v>
      </c>
      <c r="AR149" s="143" t="s">
        <v>269</v>
      </c>
      <c r="AT149" s="143" t="s">
        <v>162</v>
      </c>
      <c r="AU149" s="143" t="s">
        <v>81</v>
      </c>
      <c r="AY149" s="17" t="s">
        <v>160</v>
      </c>
      <c r="BE149" s="144">
        <f>IF(N149="základní",J149,0)</f>
        <v>0</v>
      </c>
      <c r="BF149" s="144">
        <f>IF(N149="snížená",J149,0)</f>
        <v>0</v>
      </c>
      <c r="BG149" s="144">
        <f>IF(N149="zákl. přenesená",J149,0)</f>
        <v>0</v>
      </c>
      <c r="BH149" s="144">
        <f>IF(N149="sníž. přenesená",J149,0)</f>
        <v>0</v>
      </c>
      <c r="BI149" s="144">
        <f>IF(N149="nulová",J149,0)</f>
        <v>0</v>
      </c>
      <c r="BJ149" s="17" t="s">
        <v>79</v>
      </c>
      <c r="BK149" s="144">
        <f>ROUND(I149*H149,2)</f>
        <v>0</v>
      </c>
      <c r="BL149" s="17" t="s">
        <v>269</v>
      </c>
      <c r="BM149" s="143" t="s">
        <v>1048</v>
      </c>
    </row>
    <row r="150" spans="2:65" s="1" customFormat="1">
      <c r="B150" s="29"/>
      <c r="D150" s="145" t="s">
        <v>169</v>
      </c>
      <c r="F150" s="146" t="s">
        <v>1049</v>
      </c>
      <c r="L150" s="29"/>
      <c r="M150" s="147"/>
      <c r="T150" s="52"/>
      <c r="AT150" s="17" t="s">
        <v>169</v>
      </c>
      <c r="AU150" s="17" t="s">
        <v>81</v>
      </c>
    </row>
    <row r="151" spans="2:65" s="1" customFormat="1" ht="16.5" customHeight="1">
      <c r="B151" s="132"/>
      <c r="C151" s="173" t="s">
        <v>565</v>
      </c>
      <c r="D151" s="173" t="s">
        <v>445</v>
      </c>
      <c r="E151" s="174" t="s">
        <v>1050</v>
      </c>
      <c r="F151" s="175" t="s">
        <v>1051</v>
      </c>
      <c r="G151" s="176" t="s">
        <v>382</v>
      </c>
      <c r="H151" s="177">
        <v>93</v>
      </c>
      <c r="I151" s="178">
        <v>0</v>
      </c>
      <c r="J151" s="178">
        <f>ROUND(I151*H151,2)</f>
        <v>0</v>
      </c>
      <c r="K151" s="175" t="s">
        <v>166</v>
      </c>
      <c r="L151" s="179"/>
      <c r="M151" s="180" t="s">
        <v>1</v>
      </c>
      <c r="N151" s="181" t="s">
        <v>37</v>
      </c>
      <c r="O151" s="141">
        <v>0</v>
      </c>
      <c r="P151" s="141">
        <f>O151*H151</f>
        <v>0</v>
      </c>
      <c r="Q151" s="141">
        <v>3.8999999999999999E-4</v>
      </c>
      <c r="R151" s="141">
        <f>Q151*H151</f>
        <v>3.6269999999999997E-2</v>
      </c>
      <c r="S151" s="141">
        <v>0</v>
      </c>
      <c r="T151" s="142">
        <f>S151*H151</f>
        <v>0</v>
      </c>
      <c r="AR151" s="143" t="s">
        <v>214</v>
      </c>
      <c r="AT151" s="143" t="s">
        <v>445</v>
      </c>
      <c r="AU151" s="143" t="s">
        <v>81</v>
      </c>
      <c r="AY151" s="17" t="s">
        <v>160</v>
      </c>
      <c r="BE151" s="144">
        <f>IF(N151="základní",J151,0)</f>
        <v>0</v>
      </c>
      <c r="BF151" s="144">
        <f>IF(N151="snížená",J151,0)</f>
        <v>0</v>
      </c>
      <c r="BG151" s="144">
        <f>IF(N151="zákl. přenesená",J151,0)</f>
        <v>0</v>
      </c>
      <c r="BH151" s="144">
        <f>IF(N151="sníž. přenesená",J151,0)</f>
        <v>0</v>
      </c>
      <c r="BI151" s="144">
        <f>IF(N151="nulová",J151,0)</f>
        <v>0</v>
      </c>
      <c r="BJ151" s="17" t="s">
        <v>79</v>
      </c>
      <c r="BK151" s="144">
        <f>ROUND(I151*H151,2)</f>
        <v>0</v>
      </c>
      <c r="BL151" s="17" t="s">
        <v>167</v>
      </c>
      <c r="BM151" s="143" t="s">
        <v>1052</v>
      </c>
    </row>
    <row r="152" spans="2:65" s="13" customFormat="1">
      <c r="B152" s="154"/>
      <c r="D152" s="149" t="s">
        <v>171</v>
      </c>
      <c r="E152" s="155" t="s">
        <v>1</v>
      </c>
      <c r="F152" s="156" t="s">
        <v>1053</v>
      </c>
      <c r="H152" s="157">
        <v>93</v>
      </c>
      <c r="L152" s="154"/>
      <c r="M152" s="158"/>
      <c r="T152" s="159"/>
      <c r="AT152" s="155" t="s">
        <v>171</v>
      </c>
      <c r="AU152" s="155" t="s">
        <v>81</v>
      </c>
      <c r="AV152" s="13" t="s">
        <v>81</v>
      </c>
      <c r="AW152" s="13" t="s">
        <v>29</v>
      </c>
      <c r="AX152" s="13" t="s">
        <v>72</v>
      </c>
      <c r="AY152" s="155" t="s">
        <v>160</v>
      </c>
    </row>
    <row r="153" spans="2:65" s="1" customFormat="1" ht="24.2" customHeight="1">
      <c r="B153" s="132"/>
      <c r="C153" s="133" t="s">
        <v>610</v>
      </c>
      <c r="D153" s="133" t="s">
        <v>162</v>
      </c>
      <c r="E153" s="134" t="s">
        <v>1054</v>
      </c>
      <c r="F153" s="135" t="s">
        <v>1055</v>
      </c>
      <c r="G153" s="136" t="s">
        <v>382</v>
      </c>
      <c r="H153" s="137">
        <v>114.4</v>
      </c>
      <c r="I153" s="138">
        <v>0</v>
      </c>
      <c r="J153" s="138">
        <f>ROUND(I153*H153,2)</f>
        <v>0</v>
      </c>
      <c r="K153" s="135" t="s">
        <v>166</v>
      </c>
      <c r="L153" s="29"/>
      <c r="M153" s="139" t="s">
        <v>1</v>
      </c>
      <c r="N153" s="140" t="s">
        <v>37</v>
      </c>
      <c r="O153" s="141">
        <v>4.5999999999999999E-2</v>
      </c>
      <c r="P153" s="141">
        <f>O153*H153</f>
        <v>5.2624000000000004</v>
      </c>
      <c r="Q153" s="141">
        <v>0</v>
      </c>
      <c r="R153" s="141">
        <f>Q153*H153</f>
        <v>0</v>
      </c>
      <c r="S153" s="141">
        <v>0</v>
      </c>
      <c r="T153" s="142">
        <f>S153*H153</f>
        <v>0</v>
      </c>
      <c r="AR153" s="143" t="s">
        <v>269</v>
      </c>
      <c r="AT153" s="143" t="s">
        <v>162</v>
      </c>
      <c r="AU153" s="143" t="s">
        <v>81</v>
      </c>
      <c r="AY153" s="17" t="s">
        <v>160</v>
      </c>
      <c r="BE153" s="144">
        <f>IF(N153="základní",J153,0)</f>
        <v>0</v>
      </c>
      <c r="BF153" s="144">
        <f>IF(N153="snížená",J153,0)</f>
        <v>0</v>
      </c>
      <c r="BG153" s="144">
        <f>IF(N153="zákl. přenesená",J153,0)</f>
        <v>0</v>
      </c>
      <c r="BH153" s="144">
        <f>IF(N153="sníž. přenesená",J153,0)</f>
        <v>0</v>
      </c>
      <c r="BI153" s="144">
        <f>IF(N153="nulová",J153,0)</f>
        <v>0</v>
      </c>
      <c r="BJ153" s="17" t="s">
        <v>79</v>
      </c>
      <c r="BK153" s="144">
        <f>ROUND(I153*H153,2)</f>
        <v>0</v>
      </c>
      <c r="BL153" s="17" t="s">
        <v>269</v>
      </c>
      <c r="BM153" s="143" t="s">
        <v>1056</v>
      </c>
    </row>
    <row r="154" spans="2:65" s="1" customFormat="1">
      <c r="B154" s="29"/>
      <c r="D154" s="145" t="s">
        <v>169</v>
      </c>
      <c r="F154" s="146" t="s">
        <v>1057</v>
      </c>
      <c r="L154" s="29"/>
      <c r="M154" s="147"/>
      <c r="T154" s="52"/>
      <c r="AT154" s="17" t="s">
        <v>169</v>
      </c>
      <c r="AU154" s="17" t="s">
        <v>81</v>
      </c>
    </row>
    <row r="155" spans="2:65" s="1" customFormat="1" ht="24.2" customHeight="1">
      <c r="B155" s="132"/>
      <c r="C155" s="173" t="s">
        <v>617</v>
      </c>
      <c r="D155" s="173" t="s">
        <v>445</v>
      </c>
      <c r="E155" s="174" t="s">
        <v>1058</v>
      </c>
      <c r="F155" s="175" t="s">
        <v>1059</v>
      </c>
      <c r="G155" s="176" t="s">
        <v>382</v>
      </c>
      <c r="H155" s="177">
        <v>114.4</v>
      </c>
      <c r="I155" s="178">
        <v>0</v>
      </c>
      <c r="J155" s="178">
        <f>ROUND(I155*H155,2)</f>
        <v>0</v>
      </c>
      <c r="K155" s="175" t="s">
        <v>166</v>
      </c>
      <c r="L155" s="179"/>
      <c r="M155" s="180" t="s">
        <v>1</v>
      </c>
      <c r="N155" s="181" t="s">
        <v>37</v>
      </c>
      <c r="O155" s="141">
        <v>0</v>
      </c>
      <c r="P155" s="141">
        <f>O155*H155</f>
        <v>0</v>
      </c>
      <c r="Q155" s="141">
        <v>1E-4</v>
      </c>
      <c r="R155" s="141">
        <f>Q155*H155</f>
        <v>1.1440000000000001E-2</v>
      </c>
      <c r="S155" s="141">
        <v>0</v>
      </c>
      <c r="T155" s="142">
        <f>S155*H155</f>
        <v>0</v>
      </c>
      <c r="AR155" s="143" t="s">
        <v>379</v>
      </c>
      <c r="AT155" s="143" t="s">
        <v>445</v>
      </c>
      <c r="AU155" s="143" t="s">
        <v>81</v>
      </c>
      <c r="AY155" s="17" t="s">
        <v>160</v>
      </c>
      <c r="BE155" s="144">
        <f>IF(N155="základní",J155,0)</f>
        <v>0</v>
      </c>
      <c r="BF155" s="144">
        <f>IF(N155="snížená",J155,0)</f>
        <v>0</v>
      </c>
      <c r="BG155" s="144">
        <f>IF(N155="zákl. přenesená",J155,0)</f>
        <v>0</v>
      </c>
      <c r="BH155" s="144">
        <f>IF(N155="sníž. přenesená",J155,0)</f>
        <v>0</v>
      </c>
      <c r="BI155" s="144">
        <f>IF(N155="nulová",J155,0)</f>
        <v>0</v>
      </c>
      <c r="BJ155" s="17" t="s">
        <v>79</v>
      </c>
      <c r="BK155" s="144">
        <f>ROUND(I155*H155,2)</f>
        <v>0</v>
      </c>
      <c r="BL155" s="17" t="s">
        <v>269</v>
      </c>
      <c r="BM155" s="143" t="s">
        <v>1060</v>
      </c>
    </row>
    <row r="156" spans="2:65" s="13" customFormat="1">
      <c r="B156" s="154"/>
      <c r="D156" s="149" t="s">
        <v>171</v>
      </c>
      <c r="E156" s="155" t="s">
        <v>1</v>
      </c>
      <c r="F156" s="156" t="s">
        <v>1061</v>
      </c>
      <c r="H156" s="157">
        <v>114.4</v>
      </c>
      <c r="L156" s="154"/>
      <c r="M156" s="158"/>
      <c r="T156" s="159"/>
      <c r="AT156" s="155" t="s">
        <v>171</v>
      </c>
      <c r="AU156" s="155" t="s">
        <v>81</v>
      </c>
      <c r="AV156" s="13" t="s">
        <v>81</v>
      </c>
      <c r="AW156" s="13" t="s">
        <v>29</v>
      </c>
      <c r="AX156" s="13" t="s">
        <v>72</v>
      </c>
      <c r="AY156" s="155" t="s">
        <v>160</v>
      </c>
    </row>
    <row r="157" spans="2:65" s="1" customFormat="1" ht="24.2" customHeight="1">
      <c r="B157" s="132"/>
      <c r="C157" s="133" t="s">
        <v>621</v>
      </c>
      <c r="D157" s="133" t="s">
        <v>162</v>
      </c>
      <c r="E157" s="134" t="s">
        <v>1062</v>
      </c>
      <c r="F157" s="135" t="s">
        <v>1063</v>
      </c>
      <c r="G157" s="136" t="s">
        <v>382</v>
      </c>
      <c r="H157" s="137">
        <v>121</v>
      </c>
      <c r="I157" s="138">
        <v>0</v>
      </c>
      <c r="J157" s="138">
        <f>ROUND(I157*H157,2)</f>
        <v>0</v>
      </c>
      <c r="K157" s="135" t="s">
        <v>166</v>
      </c>
      <c r="L157" s="29"/>
      <c r="M157" s="139" t="s">
        <v>1</v>
      </c>
      <c r="N157" s="140" t="s">
        <v>37</v>
      </c>
      <c r="O157" s="141">
        <v>4.5999999999999999E-2</v>
      </c>
      <c r="P157" s="141">
        <f>O157*H157</f>
        <v>5.5659999999999998</v>
      </c>
      <c r="Q157" s="141">
        <v>0</v>
      </c>
      <c r="R157" s="141">
        <f>Q157*H157</f>
        <v>0</v>
      </c>
      <c r="S157" s="141">
        <v>0</v>
      </c>
      <c r="T157" s="142">
        <f>S157*H157</f>
        <v>0</v>
      </c>
      <c r="AR157" s="143" t="s">
        <v>269</v>
      </c>
      <c r="AT157" s="143" t="s">
        <v>162</v>
      </c>
      <c r="AU157" s="143" t="s">
        <v>81</v>
      </c>
      <c r="AY157" s="17" t="s">
        <v>160</v>
      </c>
      <c r="BE157" s="144">
        <f>IF(N157="základní",J157,0)</f>
        <v>0</v>
      </c>
      <c r="BF157" s="144">
        <f>IF(N157="snížená",J157,0)</f>
        <v>0</v>
      </c>
      <c r="BG157" s="144">
        <f>IF(N157="zákl. přenesená",J157,0)</f>
        <v>0</v>
      </c>
      <c r="BH157" s="144">
        <f>IF(N157="sníž. přenesená",J157,0)</f>
        <v>0</v>
      </c>
      <c r="BI157" s="144">
        <f>IF(N157="nulová",J157,0)</f>
        <v>0</v>
      </c>
      <c r="BJ157" s="17" t="s">
        <v>79</v>
      </c>
      <c r="BK157" s="144">
        <f>ROUND(I157*H157,2)</f>
        <v>0</v>
      </c>
      <c r="BL157" s="17" t="s">
        <v>269</v>
      </c>
      <c r="BM157" s="143" t="s">
        <v>1064</v>
      </c>
    </row>
    <row r="158" spans="2:65" s="1" customFormat="1">
      <c r="B158" s="29"/>
      <c r="D158" s="145" t="s">
        <v>169</v>
      </c>
      <c r="F158" s="146" t="s">
        <v>1065</v>
      </c>
      <c r="L158" s="29"/>
      <c r="M158" s="147"/>
      <c r="T158" s="52"/>
      <c r="AT158" s="17" t="s">
        <v>169</v>
      </c>
      <c r="AU158" s="17" t="s">
        <v>81</v>
      </c>
    </row>
    <row r="159" spans="2:65" s="1" customFormat="1" ht="24.2" customHeight="1">
      <c r="B159" s="132"/>
      <c r="C159" s="173" t="s">
        <v>628</v>
      </c>
      <c r="D159" s="173" t="s">
        <v>445</v>
      </c>
      <c r="E159" s="174" t="s">
        <v>1066</v>
      </c>
      <c r="F159" s="175" t="s">
        <v>1067</v>
      </c>
      <c r="G159" s="176" t="s">
        <v>382</v>
      </c>
      <c r="H159" s="177">
        <v>121</v>
      </c>
      <c r="I159" s="178">
        <v>0</v>
      </c>
      <c r="J159" s="178">
        <f>ROUND(I159*H159,2)</f>
        <v>0</v>
      </c>
      <c r="K159" s="175" t="s">
        <v>166</v>
      </c>
      <c r="L159" s="179"/>
      <c r="M159" s="180" t="s">
        <v>1</v>
      </c>
      <c r="N159" s="181" t="s">
        <v>37</v>
      </c>
      <c r="O159" s="141">
        <v>0</v>
      </c>
      <c r="P159" s="141">
        <f>O159*H159</f>
        <v>0</v>
      </c>
      <c r="Q159" s="141">
        <v>1.2E-4</v>
      </c>
      <c r="R159" s="141">
        <f>Q159*H159</f>
        <v>1.452E-2</v>
      </c>
      <c r="S159" s="141">
        <v>0</v>
      </c>
      <c r="T159" s="142">
        <f>S159*H159</f>
        <v>0</v>
      </c>
      <c r="AR159" s="143" t="s">
        <v>379</v>
      </c>
      <c r="AT159" s="143" t="s">
        <v>445</v>
      </c>
      <c r="AU159" s="143" t="s">
        <v>81</v>
      </c>
      <c r="AY159" s="17" t="s">
        <v>160</v>
      </c>
      <c r="BE159" s="144">
        <f>IF(N159="základní",J159,0)</f>
        <v>0</v>
      </c>
      <c r="BF159" s="144">
        <f>IF(N159="snížená",J159,0)</f>
        <v>0</v>
      </c>
      <c r="BG159" s="144">
        <f>IF(N159="zákl. přenesená",J159,0)</f>
        <v>0</v>
      </c>
      <c r="BH159" s="144">
        <f>IF(N159="sníž. přenesená",J159,0)</f>
        <v>0</v>
      </c>
      <c r="BI159" s="144">
        <f>IF(N159="nulová",J159,0)</f>
        <v>0</v>
      </c>
      <c r="BJ159" s="17" t="s">
        <v>79</v>
      </c>
      <c r="BK159" s="144">
        <f>ROUND(I159*H159,2)</f>
        <v>0</v>
      </c>
      <c r="BL159" s="17" t="s">
        <v>269</v>
      </c>
      <c r="BM159" s="143" t="s">
        <v>1068</v>
      </c>
    </row>
    <row r="160" spans="2:65" s="13" customFormat="1">
      <c r="B160" s="154"/>
      <c r="D160" s="149" t="s">
        <v>171</v>
      </c>
      <c r="E160" s="155" t="s">
        <v>1</v>
      </c>
      <c r="F160" s="156" t="s">
        <v>1069</v>
      </c>
      <c r="H160" s="157">
        <v>121</v>
      </c>
      <c r="L160" s="154"/>
      <c r="M160" s="158"/>
      <c r="T160" s="159"/>
      <c r="AT160" s="155" t="s">
        <v>171</v>
      </c>
      <c r="AU160" s="155" t="s">
        <v>81</v>
      </c>
      <c r="AV160" s="13" t="s">
        <v>81</v>
      </c>
      <c r="AW160" s="13" t="s">
        <v>29</v>
      </c>
      <c r="AX160" s="13" t="s">
        <v>72</v>
      </c>
      <c r="AY160" s="155" t="s">
        <v>160</v>
      </c>
    </row>
    <row r="161" spans="2:65" s="1" customFormat="1" ht="24.2" customHeight="1">
      <c r="B161" s="132"/>
      <c r="C161" s="133" t="s">
        <v>1070</v>
      </c>
      <c r="D161" s="133" t="s">
        <v>162</v>
      </c>
      <c r="E161" s="134" t="s">
        <v>1071</v>
      </c>
      <c r="F161" s="135" t="s">
        <v>1072</v>
      </c>
      <c r="G161" s="136" t="s">
        <v>440</v>
      </c>
      <c r="H161" s="137">
        <v>4</v>
      </c>
      <c r="I161" s="138">
        <v>0</v>
      </c>
      <c r="J161" s="138">
        <f>ROUND(I161*H161,2)</f>
        <v>0</v>
      </c>
      <c r="K161" s="135" t="s">
        <v>166</v>
      </c>
      <c r="L161" s="29"/>
      <c r="M161" s="139" t="s">
        <v>1</v>
      </c>
      <c r="N161" s="140" t="s">
        <v>37</v>
      </c>
      <c r="O161" s="141">
        <v>0.39</v>
      </c>
      <c r="P161" s="141">
        <f>O161*H161</f>
        <v>1.56</v>
      </c>
      <c r="Q161" s="141">
        <v>0</v>
      </c>
      <c r="R161" s="141">
        <f>Q161*H161</f>
        <v>0</v>
      </c>
      <c r="S161" s="141">
        <v>0</v>
      </c>
      <c r="T161" s="142">
        <f>S161*H161</f>
        <v>0</v>
      </c>
      <c r="AR161" s="143" t="s">
        <v>269</v>
      </c>
      <c r="AT161" s="143" t="s">
        <v>162</v>
      </c>
      <c r="AU161" s="143" t="s">
        <v>81</v>
      </c>
      <c r="AY161" s="17" t="s">
        <v>160</v>
      </c>
      <c r="BE161" s="144">
        <f>IF(N161="základní",J161,0)</f>
        <v>0</v>
      </c>
      <c r="BF161" s="144">
        <f>IF(N161="snížená",J161,0)</f>
        <v>0</v>
      </c>
      <c r="BG161" s="144">
        <f>IF(N161="zákl. přenesená",J161,0)</f>
        <v>0</v>
      </c>
      <c r="BH161" s="144">
        <f>IF(N161="sníž. přenesená",J161,0)</f>
        <v>0</v>
      </c>
      <c r="BI161" s="144">
        <f>IF(N161="nulová",J161,0)</f>
        <v>0</v>
      </c>
      <c r="BJ161" s="17" t="s">
        <v>79</v>
      </c>
      <c r="BK161" s="144">
        <f>ROUND(I161*H161,2)</f>
        <v>0</v>
      </c>
      <c r="BL161" s="17" t="s">
        <v>269</v>
      </c>
      <c r="BM161" s="143" t="s">
        <v>1073</v>
      </c>
    </row>
    <row r="162" spans="2:65" s="1" customFormat="1">
      <c r="B162" s="29"/>
      <c r="D162" s="145" t="s">
        <v>169</v>
      </c>
      <c r="F162" s="146" t="s">
        <v>1074</v>
      </c>
      <c r="L162" s="29"/>
      <c r="M162" s="147"/>
      <c r="T162" s="52"/>
      <c r="AT162" s="17" t="s">
        <v>169</v>
      </c>
      <c r="AU162" s="17" t="s">
        <v>81</v>
      </c>
    </row>
    <row r="163" spans="2:65" s="1" customFormat="1" ht="24.2" customHeight="1">
      <c r="B163" s="132"/>
      <c r="C163" s="173" t="s">
        <v>1075</v>
      </c>
      <c r="D163" s="173" t="s">
        <v>445</v>
      </c>
      <c r="E163" s="174" t="s">
        <v>1076</v>
      </c>
      <c r="F163" s="175" t="s">
        <v>1077</v>
      </c>
      <c r="G163" s="176" t="s">
        <v>839</v>
      </c>
      <c r="H163" s="177">
        <v>4</v>
      </c>
      <c r="I163" s="178">
        <v>0</v>
      </c>
      <c r="J163" s="178">
        <f>ROUND(I163*H163,2)</f>
        <v>0</v>
      </c>
      <c r="K163" s="175" t="s">
        <v>1</v>
      </c>
      <c r="L163" s="179"/>
      <c r="M163" s="180" t="s">
        <v>1</v>
      </c>
      <c r="N163" s="181" t="s">
        <v>37</v>
      </c>
      <c r="O163" s="141">
        <v>0</v>
      </c>
      <c r="P163" s="141">
        <f>O163*H163</f>
        <v>0</v>
      </c>
      <c r="Q163" s="141">
        <v>0</v>
      </c>
      <c r="R163" s="141">
        <f>Q163*H163</f>
        <v>0</v>
      </c>
      <c r="S163" s="141">
        <v>0</v>
      </c>
      <c r="T163" s="142">
        <f>S163*H163</f>
        <v>0</v>
      </c>
      <c r="AR163" s="143" t="s">
        <v>1020</v>
      </c>
      <c r="AT163" s="143" t="s">
        <v>445</v>
      </c>
      <c r="AU163" s="143" t="s">
        <v>81</v>
      </c>
      <c r="AY163" s="17" t="s">
        <v>160</v>
      </c>
      <c r="BE163" s="144">
        <f>IF(N163="základní",J163,0)</f>
        <v>0</v>
      </c>
      <c r="BF163" s="144">
        <f>IF(N163="snížená",J163,0)</f>
        <v>0</v>
      </c>
      <c r="BG163" s="144">
        <f>IF(N163="zákl. přenesená",J163,0)</f>
        <v>0</v>
      </c>
      <c r="BH163" s="144">
        <f>IF(N163="sníž. přenesená",J163,0)</f>
        <v>0</v>
      </c>
      <c r="BI163" s="144">
        <f>IF(N163="nulová",J163,0)</f>
        <v>0</v>
      </c>
      <c r="BJ163" s="17" t="s">
        <v>79</v>
      </c>
      <c r="BK163" s="144">
        <f>ROUND(I163*H163,2)</f>
        <v>0</v>
      </c>
      <c r="BL163" s="17" t="s">
        <v>1020</v>
      </c>
      <c r="BM163" s="143" t="s">
        <v>1078</v>
      </c>
    </row>
    <row r="164" spans="2:65" s="13" customFormat="1">
      <c r="B164" s="154"/>
      <c r="D164" s="149" t="s">
        <v>171</v>
      </c>
      <c r="E164" s="155" t="s">
        <v>1</v>
      </c>
      <c r="F164" s="156" t="s">
        <v>167</v>
      </c>
      <c r="H164" s="157">
        <v>4</v>
      </c>
      <c r="L164" s="154"/>
      <c r="M164" s="158"/>
      <c r="T164" s="159"/>
      <c r="AT164" s="155" t="s">
        <v>171</v>
      </c>
      <c r="AU164" s="155" t="s">
        <v>81</v>
      </c>
      <c r="AV164" s="13" t="s">
        <v>81</v>
      </c>
      <c r="AW164" s="13" t="s">
        <v>29</v>
      </c>
      <c r="AX164" s="13" t="s">
        <v>72</v>
      </c>
      <c r="AY164" s="155" t="s">
        <v>160</v>
      </c>
    </row>
    <row r="165" spans="2:65" s="1" customFormat="1" ht="24.2" customHeight="1">
      <c r="B165" s="132"/>
      <c r="C165" s="133" t="s">
        <v>532</v>
      </c>
      <c r="D165" s="133" t="s">
        <v>162</v>
      </c>
      <c r="E165" s="134" t="s">
        <v>1079</v>
      </c>
      <c r="F165" s="135" t="s">
        <v>1080</v>
      </c>
      <c r="G165" s="136" t="s">
        <v>440</v>
      </c>
      <c r="H165" s="137">
        <v>7</v>
      </c>
      <c r="I165" s="138">
        <v>0</v>
      </c>
      <c r="J165" s="138">
        <f>ROUND(I165*H165,2)</f>
        <v>0</v>
      </c>
      <c r="K165" s="135" t="s">
        <v>166</v>
      </c>
      <c r="L165" s="29"/>
      <c r="M165" s="139" t="s">
        <v>1</v>
      </c>
      <c r="N165" s="140" t="s">
        <v>37</v>
      </c>
      <c r="O165" s="141">
        <v>0.61199999999999999</v>
      </c>
      <c r="P165" s="141">
        <f>O165*H165</f>
        <v>4.2839999999999998</v>
      </c>
      <c r="Q165" s="141">
        <v>0</v>
      </c>
      <c r="R165" s="141">
        <f>Q165*H165</f>
        <v>0</v>
      </c>
      <c r="S165" s="141">
        <v>0</v>
      </c>
      <c r="T165" s="142">
        <f>S165*H165</f>
        <v>0</v>
      </c>
      <c r="AR165" s="143" t="s">
        <v>269</v>
      </c>
      <c r="AT165" s="143" t="s">
        <v>162</v>
      </c>
      <c r="AU165" s="143" t="s">
        <v>81</v>
      </c>
      <c r="AY165" s="17" t="s">
        <v>160</v>
      </c>
      <c r="BE165" s="144">
        <f>IF(N165="základní",J165,0)</f>
        <v>0</v>
      </c>
      <c r="BF165" s="144">
        <f>IF(N165="snížená",J165,0)</f>
        <v>0</v>
      </c>
      <c r="BG165" s="144">
        <f>IF(N165="zákl. přenesená",J165,0)</f>
        <v>0</v>
      </c>
      <c r="BH165" s="144">
        <f>IF(N165="sníž. přenesená",J165,0)</f>
        <v>0</v>
      </c>
      <c r="BI165" s="144">
        <f>IF(N165="nulová",J165,0)</f>
        <v>0</v>
      </c>
      <c r="BJ165" s="17" t="s">
        <v>79</v>
      </c>
      <c r="BK165" s="144">
        <f>ROUND(I165*H165,2)</f>
        <v>0</v>
      </c>
      <c r="BL165" s="17" t="s">
        <v>269</v>
      </c>
      <c r="BM165" s="143" t="s">
        <v>1081</v>
      </c>
    </row>
    <row r="166" spans="2:65" s="1" customFormat="1">
      <c r="B166" s="29"/>
      <c r="D166" s="145" t="s">
        <v>169</v>
      </c>
      <c r="F166" s="146" t="s">
        <v>1082</v>
      </c>
      <c r="L166" s="29"/>
      <c r="M166" s="147"/>
      <c r="T166" s="52"/>
      <c r="AT166" s="17" t="s">
        <v>169</v>
      </c>
      <c r="AU166" s="17" t="s">
        <v>81</v>
      </c>
    </row>
    <row r="167" spans="2:65" s="1" customFormat="1" ht="24.2" customHeight="1">
      <c r="B167" s="132"/>
      <c r="C167" s="173" t="s">
        <v>1083</v>
      </c>
      <c r="D167" s="173" t="s">
        <v>445</v>
      </c>
      <c r="E167" s="174" t="s">
        <v>1084</v>
      </c>
      <c r="F167" s="175" t="s">
        <v>1085</v>
      </c>
      <c r="G167" s="176" t="s">
        <v>839</v>
      </c>
      <c r="H167" s="177">
        <v>7</v>
      </c>
      <c r="I167" s="178">
        <v>0</v>
      </c>
      <c r="J167" s="178">
        <f>ROUND(I167*H167,2)</f>
        <v>0</v>
      </c>
      <c r="K167" s="175" t="s">
        <v>1</v>
      </c>
      <c r="L167" s="179"/>
      <c r="M167" s="180" t="s">
        <v>1</v>
      </c>
      <c r="N167" s="181" t="s">
        <v>37</v>
      </c>
      <c r="O167" s="141">
        <v>0</v>
      </c>
      <c r="P167" s="141">
        <f>O167*H167</f>
        <v>0</v>
      </c>
      <c r="Q167" s="141">
        <v>0</v>
      </c>
      <c r="R167" s="141">
        <f>Q167*H167</f>
        <v>0</v>
      </c>
      <c r="S167" s="141">
        <v>0</v>
      </c>
      <c r="T167" s="142">
        <f>S167*H167</f>
        <v>0</v>
      </c>
      <c r="AR167" s="143" t="s">
        <v>379</v>
      </c>
      <c r="AT167" s="143" t="s">
        <v>445</v>
      </c>
      <c r="AU167" s="143" t="s">
        <v>81</v>
      </c>
      <c r="AY167" s="17" t="s">
        <v>160</v>
      </c>
      <c r="BE167" s="144">
        <f>IF(N167="základní",J167,0)</f>
        <v>0</v>
      </c>
      <c r="BF167" s="144">
        <f>IF(N167="snížená",J167,0)</f>
        <v>0</v>
      </c>
      <c r="BG167" s="144">
        <f>IF(N167="zákl. přenesená",J167,0)</f>
        <v>0</v>
      </c>
      <c r="BH167" s="144">
        <f>IF(N167="sníž. přenesená",J167,0)</f>
        <v>0</v>
      </c>
      <c r="BI167" s="144">
        <f>IF(N167="nulová",J167,0)</f>
        <v>0</v>
      </c>
      <c r="BJ167" s="17" t="s">
        <v>79</v>
      </c>
      <c r="BK167" s="144">
        <f>ROUND(I167*H167,2)</f>
        <v>0</v>
      </c>
      <c r="BL167" s="17" t="s">
        <v>269</v>
      </c>
      <c r="BM167" s="143" t="s">
        <v>1086</v>
      </c>
    </row>
    <row r="168" spans="2:65" s="13" customFormat="1">
      <c r="B168" s="154"/>
      <c r="D168" s="149" t="s">
        <v>171</v>
      </c>
      <c r="E168" s="155" t="s">
        <v>1</v>
      </c>
      <c r="F168" s="156" t="s">
        <v>208</v>
      </c>
      <c r="H168" s="157">
        <v>7</v>
      </c>
      <c r="L168" s="154"/>
      <c r="M168" s="158"/>
      <c r="T168" s="159"/>
      <c r="AT168" s="155" t="s">
        <v>171</v>
      </c>
      <c r="AU168" s="155" t="s">
        <v>81</v>
      </c>
      <c r="AV168" s="13" t="s">
        <v>81</v>
      </c>
      <c r="AW168" s="13" t="s">
        <v>29</v>
      </c>
      <c r="AX168" s="13" t="s">
        <v>72</v>
      </c>
      <c r="AY168" s="155" t="s">
        <v>160</v>
      </c>
    </row>
    <row r="169" spans="2:65" s="1" customFormat="1" ht="16.5" customHeight="1">
      <c r="B169" s="132"/>
      <c r="C169" s="133" t="s">
        <v>1087</v>
      </c>
      <c r="D169" s="133" t="s">
        <v>162</v>
      </c>
      <c r="E169" s="134" t="s">
        <v>1088</v>
      </c>
      <c r="F169" s="135" t="s">
        <v>1089</v>
      </c>
      <c r="G169" s="136" t="s">
        <v>810</v>
      </c>
      <c r="H169" s="137">
        <v>1</v>
      </c>
      <c r="I169" s="138">
        <v>0</v>
      </c>
      <c r="J169" s="138">
        <f>ROUND(I169*H169,2)</f>
        <v>0</v>
      </c>
      <c r="K169" s="135" t="s">
        <v>1</v>
      </c>
      <c r="L169" s="29"/>
      <c r="M169" s="139" t="s">
        <v>1</v>
      </c>
      <c r="N169" s="140" t="s">
        <v>37</v>
      </c>
      <c r="O169" s="141">
        <v>0</v>
      </c>
      <c r="P169" s="141">
        <f>O169*H169</f>
        <v>0</v>
      </c>
      <c r="Q169" s="141">
        <v>0</v>
      </c>
      <c r="R169" s="141">
        <f>Q169*H169</f>
        <v>0</v>
      </c>
      <c r="S169" s="141">
        <v>0</v>
      </c>
      <c r="T169" s="142">
        <f>S169*H169</f>
        <v>0</v>
      </c>
      <c r="AR169" s="143" t="s">
        <v>1020</v>
      </c>
      <c r="AT169" s="143" t="s">
        <v>162</v>
      </c>
      <c r="AU169" s="143" t="s">
        <v>81</v>
      </c>
      <c r="AY169" s="17" t="s">
        <v>160</v>
      </c>
      <c r="BE169" s="144">
        <f>IF(N169="základní",J169,0)</f>
        <v>0</v>
      </c>
      <c r="BF169" s="144">
        <f>IF(N169="snížená",J169,0)</f>
        <v>0</v>
      </c>
      <c r="BG169" s="144">
        <f>IF(N169="zákl. přenesená",J169,0)</f>
        <v>0</v>
      </c>
      <c r="BH169" s="144">
        <f>IF(N169="sníž. přenesená",J169,0)</f>
        <v>0</v>
      </c>
      <c r="BI169" s="144">
        <f>IF(N169="nulová",J169,0)</f>
        <v>0</v>
      </c>
      <c r="BJ169" s="17" t="s">
        <v>79</v>
      </c>
      <c r="BK169" s="144">
        <f>ROUND(I169*H169,2)</f>
        <v>0</v>
      </c>
      <c r="BL169" s="17" t="s">
        <v>1020</v>
      </c>
      <c r="BM169" s="143" t="s">
        <v>1090</v>
      </c>
    </row>
    <row r="170" spans="2:65" s="13" customFormat="1">
      <c r="B170" s="154"/>
      <c r="D170" s="149" t="s">
        <v>171</v>
      </c>
      <c r="E170" s="155" t="s">
        <v>1</v>
      </c>
      <c r="F170" s="156" t="s">
        <v>79</v>
      </c>
      <c r="H170" s="157">
        <v>1</v>
      </c>
      <c r="L170" s="154"/>
      <c r="M170" s="158"/>
      <c r="T170" s="159"/>
      <c r="AT170" s="155" t="s">
        <v>171</v>
      </c>
      <c r="AU170" s="155" t="s">
        <v>81</v>
      </c>
      <c r="AV170" s="13" t="s">
        <v>81</v>
      </c>
      <c r="AW170" s="13" t="s">
        <v>29</v>
      </c>
      <c r="AX170" s="13" t="s">
        <v>72</v>
      </c>
      <c r="AY170" s="155" t="s">
        <v>160</v>
      </c>
    </row>
    <row r="171" spans="2:65" s="1" customFormat="1" ht="16.5" customHeight="1">
      <c r="B171" s="132"/>
      <c r="C171" s="133" t="s">
        <v>1091</v>
      </c>
      <c r="D171" s="133" t="s">
        <v>162</v>
      </c>
      <c r="E171" s="134" t="s">
        <v>1092</v>
      </c>
      <c r="F171" s="135" t="s">
        <v>1093</v>
      </c>
      <c r="G171" s="136" t="s">
        <v>810</v>
      </c>
      <c r="H171" s="137">
        <v>1</v>
      </c>
      <c r="I171" s="138">
        <v>0</v>
      </c>
      <c r="J171" s="138">
        <f>ROUND(I171*H171,2)</f>
        <v>0</v>
      </c>
      <c r="K171" s="135" t="s">
        <v>1</v>
      </c>
      <c r="L171" s="29"/>
      <c r="M171" s="139" t="s">
        <v>1</v>
      </c>
      <c r="N171" s="140" t="s">
        <v>37</v>
      </c>
      <c r="O171" s="141">
        <v>0</v>
      </c>
      <c r="P171" s="141">
        <f>O171*H171</f>
        <v>0</v>
      </c>
      <c r="Q171" s="141">
        <v>0</v>
      </c>
      <c r="R171" s="141">
        <f>Q171*H171</f>
        <v>0</v>
      </c>
      <c r="S171" s="141">
        <v>0</v>
      </c>
      <c r="T171" s="142">
        <f>S171*H171</f>
        <v>0</v>
      </c>
      <c r="AR171" s="143" t="s">
        <v>585</v>
      </c>
      <c r="AT171" s="143" t="s">
        <v>162</v>
      </c>
      <c r="AU171" s="143" t="s">
        <v>81</v>
      </c>
      <c r="AY171" s="17" t="s">
        <v>160</v>
      </c>
      <c r="BE171" s="144">
        <f>IF(N171="základní",J171,0)</f>
        <v>0</v>
      </c>
      <c r="BF171" s="144">
        <f>IF(N171="snížená",J171,0)</f>
        <v>0</v>
      </c>
      <c r="BG171" s="144">
        <f>IF(N171="zákl. přenesená",J171,0)</f>
        <v>0</v>
      </c>
      <c r="BH171" s="144">
        <f>IF(N171="sníž. přenesená",J171,0)</f>
        <v>0</v>
      </c>
      <c r="BI171" s="144">
        <f>IF(N171="nulová",J171,0)</f>
        <v>0</v>
      </c>
      <c r="BJ171" s="17" t="s">
        <v>79</v>
      </c>
      <c r="BK171" s="144">
        <f>ROUND(I171*H171,2)</f>
        <v>0</v>
      </c>
      <c r="BL171" s="17" t="s">
        <v>585</v>
      </c>
      <c r="BM171" s="143" t="s">
        <v>1094</v>
      </c>
    </row>
    <row r="172" spans="2:65" s="13" customFormat="1">
      <c r="B172" s="154"/>
      <c r="D172" s="149" t="s">
        <v>171</v>
      </c>
      <c r="E172" s="155" t="s">
        <v>1</v>
      </c>
      <c r="F172" s="156" t="s">
        <v>79</v>
      </c>
      <c r="H172" s="157">
        <v>1</v>
      </c>
      <c r="L172" s="154"/>
      <c r="M172" s="158"/>
      <c r="T172" s="159"/>
      <c r="AT172" s="155" t="s">
        <v>171</v>
      </c>
      <c r="AU172" s="155" t="s">
        <v>81</v>
      </c>
      <c r="AV172" s="13" t="s">
        <v>81</v>
      </c>
      <c r="AW172" s="13" t="s">
        <v>29</v>
      </c>
      <c r="AX172" s="13" t="s">
        <v>72</v>
      </c>
      <c r="AY172" s="155" t="s">
        <v>160</v>
      </c>
    </row>
    <row r="173" spans="2:65" s="1" customFormat="1" ht="24.2" customHeight="1">
      <c r="B173" s="132"/>
      <c r="C173" s="133" t="s">
        <v>1095</v>
      </c>
      <c r="D173" s="133" t="s">
        <v>162</v>
      </c>
      <c r="E173" s="134" t="s">
        <v>1096</v>
      </c>
      <c r="F173" s="135" t="s">
        <v>1097</v>
      </c>
      <c r="G173" s="136" t="s">
        <v>440</v>
      </c>
      <c r="H173" s="137">
        <v>1</v>
      </c>
      <c r="I173" s="138">
        <v>0</v>
      </c>
      <c r="J173" s="138">
        <f>ROUND(I173*H173,2)</f>
        <v>0</v>
      </c>
      <c r="K173" s="135" t="s">
        <v>166</v>
      </c>
      <c r="L173" s="29"/>
      <c r="M173" s="139" t="s">
        <v>1</v>
      </c>
      <c r="N173" s="140" t="s">
        <v>37</v>
      </c>
      <c r="O173" s="141">
        <v>23.504999999999999</v>
      </c>
      <c r="P173" s="141">
        <f>O173*H173</f>
        <v>23.504999999999999</v>
      </c>
      <c r="Q173" s="141">
        <v>0</v>
      </c>
      <c r="R173" s="141">
        <f>Q173*H173</f>
        <v>0</v>
      </c>
      <c r="S173" s="141">
        <v>0</v>
      </c>
      <c r="T173" s="142">
        <f>S173*H173</f>
        <v>0</v>
      </c>
      <c r="AR173" s="143" t="s">
        <v>269</v>
      </c>
      <c r="AT173" s="143" t="s">
        <v>162</v>
      </c>
      <c r="AU173" s="143" t="s">
        <v>81</v>
      </c>
      <c r="AY173" s="17" t="s">
        <v>160</v>
      </c>
      <c r="BE173" s="144">
        <f>IF(N173="základní",J173,0)</f>
        <v>0</v>
      </c>
      <c r="BF173" s="144">
        <f>IF(N173="snížená",J173,0)</f>
        <v>0</v>
      </c>
      <c r="BG173" s="144">
        <f>IF(N173="zákl. přenesená",J173,0)</f>
        <v>0</v>
      </c>
      <c r="BH173" s="144">
        <f>IF(N173="sníž. přenesená",J173,0)</f>
        <v>0</v>
      </c>
      <c r="BI173" s="144">
        <f>IF(N173="nulová",J173,0)</f>
        <v>0</v>
      </c>
      <c r="BJ173" s="17" t="s">
        <v>79</v>
      </c>
      <c r="BK173" s="144">
        <f>ROUND(I173*H173,2)</f>
        <v>0</v>
      </c>
      <c r="BL173" s="17" t="s">
        <v>269</v>
      </c>
      <c r="BM173" s="143" t="s">
        <v>1098</v>
      </c>
    </row>
    <row r="174" spans="2:65" s="1" customFormat="1">
      <c r="B174" s="29"/>
      <c r="D174" s="145" t="s">
        <v>169</v>
      </c>
      <c r="F174" s="146" t="s">
        <v>1099</v>
      </c>
      <c r="L174" s="29"/>
      <c r="M174" s="192"/>
      <c r="N174" s="193"/>
      <c r="O174" s="193"/>
      <c r="P174" s="193"/>
      <c r="Q174" s="193"/>
      <c r="R174" s="193"/>
      <c r="S174" s="193"/>
      <c r="T174" s="194"/>
      <c r="AT174" s="17" t="s">
        <v>169</v>
      </c>
      <c r="AU174" s="17" t="s">
        <v>81</v>
      </c>
    </row>
    <row r="175" spans="2:65" s="1" customFormat="1" ht="6.95" customHeight="1">
      <c r="B175" s="41"/>
      <c r="C175" s="42"/>
      <c r="D175" s="42"/>
      <c r="E175" s="42"/>
      <c r="F175" s="42"/>
      <c r="G175" s="42"/>
      <c r="H175" s="42"/>
      <c r="I175" s="42"/>
      <c r="J175" s="42"/>
      <c r="K175" s="42"/>
      <c r="L175" s="29"/>
    </row>
  </sheetData>
  <autoFilter ref="C122:K174" xr:uid="{00000000-0009-0000-0000-000005000000}"/>
  <mergeCells count="12">
    <mergeCell ref="E115:H115"/>
    <mergeCell ref="L2:V2"/>
    <mergeCell ref="E85:H85"/>
    <mergeCell ref="E87:H87"/>
    <mergeCell ref="E89:H89"/>
    <mergeCell ref="E111:H111"/>
    <mergeCell ref="E113:H113"/>
    <mergeCell ref="E7:H7"/>
    <mergeCell ref="E9:H9"/>
    <mergeCell ref="E11:H11"/>
    <mergeCell ref="E20:H20"/>
    <mergeCell ref="E29:H29"/>
  </mergeCells>
  <hyperlinks>
    <hyperlink ref="F127" r:id="rId1" xr:uid="{00000000-0004-0000-0500-000000000000}"/>
    <hyperlink ref="F131" r:id="rId2" xr:uid="{00000000-0004-0000-0500-000001000000}"/>
    <hyperlink ref="F135" r:id="rId3" xr:uid="{00000000-0004-0000-0500-000002000000}"/>
    <hyperlink ref="F139" r:id="rId4" xr:uid="{00000000-0004-0000-0500-000003000000}"/>
    <hyperlink ref="F142" r:id="rId5" xr:uid="{00000000-0004-0000-0500-000004000000}"/>
    <hyperlink ref="F146" r:id="rId6" xr:uid="{00000000-0004-0000-0500-000005000000}"/>
    <hyperlink ref="F150" r:id="rId7" xr:uid="{00000000-0004-0000-0500-000006000000}"/>
    <hyperlink ref="F154" r:id="rId8" xr:uid="{00000000-0004-0000-0500-000007000000}"/>
    <hyperlink ref="F158" r:id="rId9" xr:uid="{00000000-0004-0000-0500-000008000000}"/>
    <hyperlink ref="F162" r:id="rId10" xr:uid="{00000000-0004-0000-0500-000009000000}"/>
    <hyperlink ref="F166" r:id="rId11" xr:uid="{00000000-0004-0000-0500-00000A000000}"/>
    <hyperlink ref="F174" r:id="rId12" xr:uid="{00000000-0004-0000-0500-00000B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2:BM137"/>
  <sheetViews>
    <sheetView showGridLines="0" workbookViewId="0">
      <selection activeCell="I135" sqref="I135"/>
    </sheetView>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03" t="s">
        <v>5</v>
      </c>
      <c r="M2" s="204"/>
      <c r="N2" s="204"/>
      <c r="O2" s="204"/>
      <c r="P2" s="204"/>
      <c r="Q2" s="204"/>
      <c r="R2" s="204"/>
      <c r="S2" s="204"/>
      <c r="T2" s="204"/>
      <c r="U2" s="204"/>
      <c r="V2" s="204"/>
      <c r="AT2" s="17" t="s">
        <v>104</v>
      </c>
    </row>
    <row r="3" spans="2:46" ht="6.95" customHeight="1">
      <c r="B3" s="18"/>
      <c r="C3" s="19"/>
      <c r="D3" s="19"/>
      <c r="E3" s="19"/>
      <c r="F3" s="19"/>
      <c r="G3" s="19"/>
      <c r="H3" s="19"/>
      <c r="I3" s="19"/>
      <c r="J3" s="19"/>
      <c r="K3" s="19"/>
      <c r="L3" s="20"/>
      <c r="AT3" s="17" t="s">
        <v>81</v>
      </c>
    </row>
    <row r="4" spans="2:46" ht="24.95" customHeight="1">
      <c r="B4" s="20"/>
      <c r="D4" s="21" t="s">
        <v>120</v>
      </c>
      <c r="L4" s="20"/>
      <c r="M4" s="89" t="s">
        <v>10</v>
      </c>
      <c r="AT4" s="17" t="s">
        <v>3</v>
      </c>
    </row>
    <row r="5" spans="2:46" ht="6.95" customHeight="1">
      <c r="B5" s="20"/>
      <c r="L5" s="20"/>
    </row>
    <row r="6" spans="2:46" ht="12" customHeight="1">
      <c r="B6" s="20"/>
      <c r="D6" s="26" t="s">
        <v>14</v>
      </c>
      <c r="L6" s="20"/>
    </row>
    <row r="7" spans="2:46" ht="26.25" customHeight="1">
      <c r="B7" s="20"/>
      <c r="E7" s="235" t="str">
        <f>'Rekapitulace stavby'!K6</f>
        <v>NPK a.s., Pardubická nemocnice, Výstavba pavilonu CUP s centralizací akutních provozů - Podzemní chodba</v>
      </c>
      <c r="F7" s="236"/>
      <c r="G7" s="236"/>
      <c r="H7" s="236"/>
      <c r="L7" s="20"/>
    </row>
    <row r="8" spans="2:46" ht="12" customHeight="1">
      <c r="B8" s="20"/>
      <c r="D8" s="26" t="s">
        <v>121</v>
      </c>
      <c r="L8" s="20"/>
    </row>
    <row r="9" spans="2:46" s="1" customFormat="1" ht="16.5" customHeight="1">
      <c r="B9" s="29"/>
      <c r="E9" s="235" t="s">
        <v>1100</v>
      </c>
      <c r="F9" s="234"/>
      <c r="G9" s="234"/>
      <c r="H9" s="234"/>
      <c r="L9" s="29"/>
    </row>
    <row r="10" spans="2:46" s="1" customFormat="1" ht="12" customHeight="1">
      <c r="B10" s="29"/>
      <c r="D10" s="26" t="s">
        <v>123</v>
      </c>
      <c r="L10" s="29"/>
    </row>
    <row r="11" spans="2:46" s="1" customFormat="1" ht="16.5" customHeight="1">
      <c r="B11" s="29"/>
      <c r="E11" s="228" t="s">
        <v>1101</v>
      </c>
      <c r="F11" s="234"/>
      <c r="G11" s="234"/>
      <c r="H11" s="234"/>
      <c r="L11" s="29"/>
    </row>
    <row r="12" spans="2:46" s="1" customFormat="1">
      <c r="B12" s="29"/>
      <c r="L12" s="29"/>
    </row>
    <row r="13" spans="2:46" s="1" customFormat="1" ht="12" customHeight="1">
      <c r="B13" s="29"/>
      <c r="D13" s="26" t="s">
        <v>16</v>
      </c>
      <c r="F13" s="24" t="s">
        <v>1</v>
      </c>
      <c r="I13" s="26" t="s">
        <v>17</v>
      </c>
      <c r="J13" s="24" t="s">
        <v>1</v>
      </c>
      <c r="L13" s="29"/>
    </row>
    <row r="14" spans="2:46" s="1" customFormat="1" ht="12" customHeight="1">
      <c r="B14" s="29"/>
      <c r="D14" s="26" t="s">
        <v>18</v>
      </c>
      <c r="F14" s="24" t="s">
        <v>19</v>
      </c>
      <c r="I14" s="26" t="s">
        <v>20</v>
      </c>
      <c r="J14" s="49">
        <f>'Rekapitulace stavby'!AN8</f>
        <v>44657</v>
      </c>
      <c r="L14" s="29"/>
    </row>
    <row r="15" spans="2:46" s="1" customFormat="1" ht="10.9" customHeight="1">
      <c r="B15" s="29"/>
      <c r="L15" s="29"/>
    </row>
    <row r="16" spans="2:46" s="1" customFormat="1" ht="12" customHeight="1">
      <c r="B16" s="29"/>
      <c r="D16" s="26" t="s">
        <v>21</v>
      </c>
      <c r="I16" s="26" t="s">
        <v>22</v>
      </c>
      <c r="J16" s="24" t="s">
        <v>1</v>
      </c>
      <c r="L16" s="29"/>
    </row>
    <row r="17" spans="2:12" s="1" customFormat="1" ht="18" customHeight="1">
      <c r="B17" s="29"/>
      <c r="E17" s="24" t="s">
        <v>23</v>
      </c>
      <c r="I17" s="26" t="s">
        <v>24</v>
      </c>
      <c r="J17" s="24" t="s">
        <v>1</v>
      </c>
      <c r="L17" s="29"/>
    </row>
    <row r="18" spans="2:12" s="1" customFormat="1" ht="6.95" customHeight="1">
      <c r="B18" s="29"/>
      <c r="L18" s="29"/>
    </row>
    <row r="19" spans="2:12" s="1" customFormat="1" ht="12" customHeight="1">
      <c r="B19" s="29"/>
      <c r="D19" s="26" t="s">
        <v>25</v>
      </c>
      <c r="I19" s="26" t="s">
        <v>22</v>
      </c>
      <c r="J19" s="24" t="str">
        <f>'Rekapitulace stavby'!AN13</f>
        <v/>
      </c>
      <c r="L19" s="29"/>
    </row>
    <row r="20" spans="2:12" s="1" customFormat="1" ht="18" customHeight="1">
      <c r="B20" s="29"/>
      <c r="E20" s="222" t="str">
        <f>'Rekapitulace stavby'!E14</f>
        <v xml:space="preserve"> </v>
      </c>
      <c r="F20" s="222"/>
      <c r="G20" s="222"/>
      <c r="H20" s="222"/>
      <c r="I20" s="26" t="s">
        <v>24</v>
      </c>
      <c r="J20" s="24" t="str">
        <f>'Rekapitulace stavby'!AN14</f>
        <v/>
      </c>
      <c r="L20" s="29"/>
    </row>
    <row r="21" spans="2:12" s="1" customFormat="1" ht="6.95" customHeight="1">
      <c r="B21" s="29"/>
      <c r="L21" s="29"/>
    </row>
    <row r="22" spans="2:12" s="1" customFormat="1" ht="12" customHeight="1">
      <c r="B22" s="29"/>
      <c r="D22" s="26" t="s">
        <v>27</v>
      </c>
      <c r="I22" s="26" t="s">
        <v>22</v>
      </c>
      <c r="J22" s="24" t="s">
        <v>1</v>
      </c>
      <c r="L22" s="29"/>
    </row>
    <row r="23" spans="2:12" s="1" customFormat="1" ht="18" customHeight="1">
      <c r="B23" s="29"/>
      <c r="E23" s="24" t="s">
        <v>28</v>
      </c>
      <c r="I23" s="26" t="s">
        <v>24</v>
      </c>
      <c r="J23" s="24" t="s">
        <v>1</v>
      </c>
      <c r="L23" s="29"/>
    </row>
    <row r="24" spans="2:12" s="1" customFormat="1" ht="6.95" customHeight="1">
      <c r="B24" s="29"/>
      <c r="L24" s="29"/>
    </row>
    <row r="25" spans="2:12" s="1" customFormat="1" ht="12" customHeight="1">
      <c r="B25" s="29"/>
      <c r="D25" s="26" t="s">
        <v>30</v>
      </c>
      <c r="I25" s="26" t="s">
        <v>22</v>
      </c>
      <c r="J25" s="24" t="s">
        <v>1</v>
      </c>
      <c r="L25" s="29"/>
    </row>
    <row r="26" spans="2:12" s="1" customFormat="1" ht="18" customHeight="1">
      <c r="B26" s="29"/>
      <c r="E26" s="24" t="s">
        <v>1102</v>
      </c>
      <c r="I26" s="26" t="s">
        <v>24</v>
      </c>
      <c r="J26" s="24" t="s">
        <v>1</v>
      </c>
      <c r="L26" s="29"/>
    </row>
    <row r="27" spans="2:12" s="1" customFormat="1" ht="6.95" customHeight="1">
      <c r="B27" s="29"/>
      <c r="L27" s="29"/>
    </row>
    <row r="28" spans="2:12" s="1" customFormat="1" ht="12" customHeight="1">
      <c r="B28" s="29"/>
      <c r="D28" s="26" t="s">
        <v>31</v>
      </c>
      <c r="L28" s="29"/>
    </row>
    <row r="29" spans="2:12" s="7" customFormat="1" ht="16.5" customHeight="1">
      <c r="B29" s="90"/>
      <c r="E29" s="224" t="s">
        <v>1</v>
      </c>
      <c r="F29" s="224"/>
      <c r="G29" s="224"/>
      <c r="H29" s="224"/>
      <c r="L29" s="90"/>
    </row>
    <row r="30" spans="2:12" s="1" customFormat="1" ht="6.95" customHeight="1">
      <c r="B30" s="29"/>
      <c r="L30" s="29"/>
    </row>
    <row r="31" spans="2:12" s="1" customFormat="1" ht="6.95" customHeight="1">
      <c r="B31" s="29"/>
      <c r="D31" s="50"/>
      <c r="E31" s="50"/>
      <c r="F31" s="50"/>
      <c r="G31" s="50"/>
      <c r="H31" s="50"/>
      <c r="I31" s="50"/>
      <c r="J31" s="50"/>
      <c r="K31" s="50"/>
      <c r="L31" s="29"/>
    </row>
    <row r="32" spans="2:12" s="1" customFormat="1" ht="25.35" customHeight="1">
      <c r="B32" s="29"/>
      <c r="D32" s="91" t="s">
        <v>32</v>
      </c>
      <c r="J32" s="62">
        <f>ROUND(J122, 2)</f>
        <v>0</v>
      </c>
      <c r="L32" s="29"/>
    </row>
    <row r="33" spans="2:12" s="1" customFormat="1" ht="6.95" customHeight="1">
      <c r="B33" s="29"/>
      <c r="D33" s="50"/>
      <c r="E33" s="50"/>
      <c r="F33" s="50"/>
      <c r="G33" s="50"/>
      <c r="H33" s="50"/>
      <c r="I33" s="50"/>
      <c r="J33" s="50"/>
      <c r="K33" s="50"/>
      <c r="L33" s="29"/>
    </row>
    <row r="34" spans="2:12" s="1" customFormat="1" ht="14.45" customHeight="1">
      <c r="B34" s="29"/>
      <c r="F34" s="32" t="s">
        <v>34</v>
      </c>
      <c r="I34" s="32" t="s">
        <v>33</v>
      </c>
      <c r="J34" s="32" t="s">
        <v>35</v>
      </c>
      <c r="L34" s="29"/>
    </row>
    <row r="35" spans="2:12" s="1" customFormat="1" ht="14.45" customHeight="1">
      <c r="B35" s="29"/>
      <c r="D35" s="92" t="s">
        <v>36</v>
      </c>
      <c r="E35" s="26" t="s">
        <v>37</v>
      </c>
      <c r="F35" s="82">
        <f>ROUND((SUM(BE122:BE136)),  2)</f>
        <v>0</v>
      </c>
      <c r="I35" s="93">
        <v>0.21</v>
      </c>
      <c r="J35" s="82">
        <f>ROUND(((SUM(BE122:BE136))*I35),  2)</f>
        <v>0</v>
      </c>
      <c r="L35" s="29"/>
    </row>
    <row r="36" spans="2:12" s="1" customFormat="1" ht="14.45" customHeight="1">
      <c r="B36" s="29"/>
      <c r="E36" s="26" t="s">
        <v>38</v>
      </c>
      <c r="F36" s="82">
        <f>ROUND((SUM(BF122:BF136)),  2)</f>
        <v>0</v>
      </c>
      <c r="I36" s="93">
        <v>0.15</v>
      </c>
      <c r="J36" s="82">
        <f>ROUND(((SUM(BF122:BF136))*I36),  2)</f>
        <v>0</v>
      </c>
      <c r="L36" s="29"/>
    </row>
    <row r="37" spans="2:12" s="1" customFormat="1" ht="14.45" hidden="1" customHeight="1">
      <c r="B37" s="29"/>
      <c r="E37" s="26" t="s">
        <v>39</v>
      </c>
      <c r="F37" s="82">
        <f>ROUND((SUM(BG122:BG136)),  2)</f>
        <v>0</v>
      </c>
      <c r="I37" s="93">
        <v>0.21</v>
      </c>
      <c r="J37" s="82">
        <f>0</f>
        <v>0</v>
      </c>
      <c r="L37" s="29"/>
    </row>
    <row r="38" spans="2:12" s="1" customFormat="1" ht="14.45" hidden="1" customHeight="1">
      <c r="B38" s="29"/>
      <c r="E38" s="26" t="s">
        <v>40</v>
      </c>
      <c r="F38" s="82">
        <f>ROUND((SUM(BH122:BH136)),  2)</f>
        <v>0</v>
      </c>
      <c r="I38" s="93">
        <v>0.15</v>
      </c>
      <c r="J38" s="82">
        <f>0</f>
        <v>0</v>
      </c>
      <c r="L38" s="29"/>
    </row>
    <row r="39" spans="2:12" s="1" customFormat="1" ht="14.45" hidden="1" customHeight="1">
      <c r="B39" s="29"/>
      <c r="E39" s="26" t="s">
        <v>41</v>
      </c>
      <c r="F39" s="82">
        <f>ROUND((SUM(BI122:BI136)),  2)</f>
        <v>0</v>
      </c>
      <c r="I39" s="93">
        <v>0</v>
      </c>
      <c r="J39" s="82">
        <f>0</f>
        <v>0</v>
      </c>
      <c r="L39" s="29"/>
    </row>
    <row r="40" spans="2:12" s="1" customFormat="1" ht="6.95" customHeight="1">
      <c r="B40" s="29"/>
      <c r="L40" s="29"/>
    </row>
    <row r="41" spans="2:12" s="1" customFormat="1" ht="25.35" customHeight="1">
      <c r="B41" s="29"/>
      <c r="C41" s="94"/>
      <c r="D41" s="95" t="s">
        <v>42</v>
      </c>
      <c r="E41" s="53"/>
      <c r="F41" s="53"/>
      <c r="G41" s="96" t="s">
        <v>43</v>
      </c>
      <c r="H41" s="97" t="s">
        <v>44</v>
      </c>
      <c r="I41" s="53"/>
      <c r="J41" s="98">
        <f>SUM(J32:J39)</f>
        <v>0</v>
      </c>
      <c r="K41" s="99"/>
      <c r="L41" s="29"/>
    </row>
    <row r="42" spans="2:12" s="1" customFormat="1" ht="14.45" customHeight="1">
      <c r="B42" s="29"/>
      <c r="L42" s="29"/>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29"/>
      <c r="D50" s="38" t="s">
        <v>45</v>
      </c>
      <c r="E50" s="39"/>
      <c r="F50" s="39"/>
      <c r="G50" s="38" t="s">
        <v>46</v>
      </c>
      <c r="H50" s="39"/>
      <c r="I50" s="39"/>
      <c r="J50" s="39"/>
      <c r="K50" s="39"/>
      <c r="L50" s="29"/>
    </row>
    <row r="51" spans="2:12">
      <c r="B51" s="20"/>
      <c r="L51" s="20"/>
    </row>
    <row r="52" spans="2:12">
      <c r="B52" s="20"/>
      <c r="L52" s="20"/>
    </row>
    <row r="53" spans="2:12">
      <c r="B53" s="20"/>
      <c r="L53" s="20"/>
    </row>
    <row r="54" spans="2:12">
      <c r="B54" s="20"/>
      <c r="L54" s="20"/>
    </row>
    <row r="55" spans="2:12">
      <c r="B55" s="20"/>
      <c r="L55" s="20"/>
    </row>
    <row r="56" spans="2:12">
      <c r="B56" s="20"/>
      <c r="L56" s="20"/>
    </row>
    <row r="57" spans="2:12">
      <c r="B57" s="20"/>
      <c r="L57" s="20"/>
    </row>
    <row r="58" spans="2:12">
      <c r="B58" s="20"/>
      <c r="L58" s="20"/>
    </row>
    <row r="59" spans="2:12">
      <c r="B59" s="20"/>
      <c r="L59" s="20"/>
    </row>
    <row r="60" spans="2:12">
      <c r="B60" s="20"/>
      <c r="L60" s="20"/>
    </row>
    <row r="61" spans="2:12" s="1" customFormat="1" ht="12.75">
      <c r="B61" s="29"/>
      <c r="D61" s="40" t="s">
        <v>47</v>
      </c>
      <c r="E61" s="31"/>
      <c r="F61" s="100" t="s">
        <v>48</v>
      </c>
      <c r="G61" s="40" t="s">
        <v>47</v>
      </c>
      <c r="H61" s="31"/>
      <c r="I61" s="31"/>
      <c r="J61" s="101" t="s">
        <v>48</v>
      </c>
      <c r="K61" s="31"/>
      <c r="L61" s="29"/>
    </row>
    <row r="62" spans="2:12">
      <c r="B62" s="20"/>
      <c r="L62" s="20"/>
    </row>
    <row r="63" spans="2:12">
      <c r="B63" s="20"/>
      <c r="L63" s="20"/>
    </row>
    <row r="64" spans="2:12">
      <c r="B64" s="20"/>
      <c r="L64" s="20"/>
    </row>
    <row r="65" spans="2:12" s="1" customFormat="1" ht="12.75">
      <c r="B65" s="29"/>
      <c r="D65" s="38" t="s">
        <v>49</v>
      </c>
      <c r="E65" s="39"/>
      <c r="F65" s="39"/>
      <c r="G65" s="38" t="s">
        <v>50</v>
      </c>
      <c r="H65" s="39"/>
      <c r="I65" s="39"/>
      <c r="J65" s="39"/>
      <c r="K65" s="39"/>
      <c r="L65" s="29"/>
    </row>
    <row r="66" spans="2:12">
      <c r="B66" s="20"/>
      <c r="L66" s="20"/>
    </row>
    <row r="67" spans="2:12">
      <c r="B67" s="20"/>
      <c r="L67" s="20"/>
    </row>
    <row r="68" spans="2:12">
      <c r="B68" s="20"/>
      <c r="L68" s="20"/>
    </row>
    <row r="69" spans="2:12">
      <c r="B69" s="20"/>
      <c r="L69" s="20"/>
    </row>
    <row r="70" spans="2:12">
      <c r="B70" s="20"/>
      <c r="L70" s="20"/>
    </row>
    <row r="71" spans="2:12">
      <c r="B71" s="20"/>
      <c r="L71" s="20"/>
    </row>
    <row r="72" spans="2:12">
      <c r="B72" s="20"/>
      <c r="L72" s="20"/>
    </row>
    <row r="73" spans="2:12">
      <c r="B73" s="20"/>
      <c r="L73" s="20"/>
    </row>
    <row r="74" spans="2:12">
      <c r="B74" s="20"/>
      <c r="L74" s="20"/>
    </row>
    <row r="75" spans="2:12">
      <c r="B75" s="20"/>
      <c r="L75" s="20"/>
    </row>
    <row r="76" spans="2:12" s="1" customFormat="1" ht="12.75">
      <c r="B76" s="29"/>
      <c r="D76" s="40" t="s">
        <v>47</v>
      </c>
      <c r="E76" s="31"/>
      <c r="F76" s="100" t="s">
        <v>48</v>
      </c>
      <c r="G76" s="40" t="s">
        <v>47</v>
      </c>
      <c r="H76" s="31"/>
      <c r="I76" s="31"/>
      <c r="J76" s="101" t="s">
        <v>48</v>
      </c>
      <c r="K76" s="31"/>
      <c r="L76" s="29"/>
    </row>
    <row r="77" spans="2:12" s="1" customFormat="1" ht="14.45" customHeight="1">
      <c r="B77" s="41"/>
      <c r="C77" s="42"/>
      <c r="D77" s="42"/>
      <c r="E77" s="42"/>
      <c r="F77" s="42"/>
      <c r="G77" s="42"/>
      <c r="H77" s="42"/>
      <c r="I77" s="42"/>
      <c r="J77" s="42"/>
      <c r="K77" s="42"/>
      <c r="L77" s="29"/>
    </row>
    <row r="81" spans="2:12" s="1" customFormat="1" ht="6.95" customHeight="1">
      <c r="B81" s="43"/>
      <c r="C81" s="44"/>
      <c r="D81" s="44"/>
      <c r="E81" s="44"/>
      <c r="F81" s="44"/>
      <c r="G81" s="44"/>
      <c r="H81" s="44"/>
      <c r="I81" s="44"/>
      <c r="J81" s="44"/>
      <c r="K81" s="44"/>
      <c r="L81" s="29"/>
    </row>
    <row r="82" spans="2:12" s="1" customFormat="1" ht="24.95" customHeight="1">
      <c r="B82" s="29"/>
      <c r="C82" s="21" t="s">
        <v>126</v>
      </c>
      <c r="L82" s="29"/>
    </row>
    <row r="83" spans="2:12" s="1" customFormat="1" ht="6.95" customHeight="1">
      <c r="B83" s="29"/>
      <c r="L83" s="29"/>
    </row>
    <row r="84" spans="2:12" s="1" customFormat="1" ht="12" customHeight="1">
      <c r="B84" s="29"/>
      <c r="C84" s="26" t="s">
        <v>14</v>
      </c>
      <c r="L84" s="29"/>
    </row>
    <row r="85" spans="2:12" s="1" customFormat="1" ht="26.25" customHeight="1">
      <c r="B85" s="29"/>
      <c r="E85" s="235" t="str">
        <f>E7</f>
        <v>NPK a.s., Pardubická nemocnice, Výstavba pavilonu CUP s centralizací akutních provozů - Podzemní chodba</v>
      </c>
      <c r="F85" s="236"/>
      <c r="G85" s="236"/>
      <c r="H85" s="236"/>
      <c r="L85" s="29"/>
    </row>
    <row r="86" spans="2:12" ht="12" customHeight="1">
      <c r="B86" s="20"/>
      <c r="C86" s="26" t="s">
        <v>121</v>
      </c>
      <c r="L86" s="20"/>
    </row>
    <row r="87" spans="2:12" s="1" customFormat="1" ht="16.5" customHeight="1">
      <c r="B87" s="29"/>
      <c r="E87" s="235" t="s">
        <v>1100</v>
      </c>
      <c r="F87" s="234"/>
      <c r="G87" s="234"/>
      <c r="H87" s="234"/>
      <c r="L87" s="29"/>
    </row>
    <row r="88" spans="2:12" s="1" customFormat="1" ht="12" customHeight="1">
      <c r="B88" s="29"/>
      <c r="C88" s="26" t="s">
        <v>123</v>
      </c>
      <c r="L88" s="29"/>
    </row>
    <row r="89" spans="2:12" s="1" customFormat="1" ht="16.5" customHeight="1">
      <c r="B89" s="29"/>
      <c r="E89" s="228" t="str">
        <f>E11</f>
        <v>D1_13_4h - Slaboproudá elktrotechnika</v>
      </c>
      <c r="F89" s="234"/>
      <c r="G89" s="234"/>
      <c r="H89" s="234"/>
      <c r="L89" s="29"/>
    </row>
    <row r="90" spans="2:12" s="1" customFormat="1" ht="6.95" customHeight="1">
      <c r="B90" s="29"/>
      <c r="L90" s="29"/>
    </row>
    <row r="91" spans="2:12" s="1" customFormat="1" ht="12" customHeight="1">
      <c r="B91" s="29"/>
      <c r="C91" s="26" t="s">
        <v>18</v>
      </c>
      <c r="F91" s="24" t="str">
        <f>F14</f>
        <v>Pardubice</v>
      </c>
      <c r="I91" s="26" t="s">
        <v>20</v>
      </c>
      <c r="J91" s="49">
        <f>IF(J14="","",J14)</f>
        <v>44657</v>
      </c>
      <c r="L91" s="29"/>
    </row>
    <row r="92" spans="2:12" s="1" customFormat="1" ht="6.95" customHeight="1">
      <c r="B92" s="29"/>
      <c r="L92" s="29"/>
    </row>
    <row r="93" spans="2:12" s="1" customFormat="1" ht="25.7" customHeight="1">
      <c r="B93" s="29"/>
      <c r="C93" s="26" t="s">
        <v>21</v>
      </c>
      <c r="F93" s="24" t="str">
        <f>E17</f>
        <v>Pardubický kraj</v>
      </c>
      <c r="I93" s="26" t="s">
        <v>27</v>
      </c>
      <c r="J93" s="27" t="str">
        <f>E23</f>
        <v>Penta Projekt s.r.o., Mrštíkova 12, Jihlava</v>
      </c>
      <c r="L93" s="29"/>
    </row>
    <row r="94" spans="2:12" s="1" customFormat="1" ht="15.2" customHeight="1">
      <c r="B94" s="29"/>
      <c r="C94" s="26" t="s">
        <v>25</v>
      </c>
      <c r="F94" s="24" t="str">
        <f>IF(E20="","",E20)</f>
        <v xml:space="preserve"> </v>
      </c>
      <c r="I94" s="26" t="s">
        <v>30</v>
      </c>
      <c r="J94" s="27" t="str">
        <f>E26</f>
        <v>Ing. Fikejs</v>
      </c>
      <c r="L94" s="29"/>
    </row>
    <row r="95" spans="2:12" s="1" customFormat="1" ht="10.35" customHeight="1">
      <c r="B95" s="29"/>
      <c r="L95" s="29"/>
    </row>
    <row r="96" spans="2:12" s="1" customFormat="1" ht="29.25" customHeight="1">
      <c r="B96" s="29"/>
      <c r="C96" s="102" t="s">
        <v>127</v>
      </c>
      <c r="D96" s="94"/>
      <c r="E96" s="94"/>
      <c r="F96" s="94"/>
      <c r="G96" s="94"/>
      <c r="H96" s="94"/>
      <c r="I96" s="94"/>
      <c r="J96" s="103" t="s">
        <v>128</v>
      </c>
      <c r="K96" s="94"/>
      <c r="L96" s="29"/>
    </row>
    <row r="97" spans="2:47" s="1" customFormat="1" ht="10.35" customHeight="1">
      <c r="B97" s="29"/>
      <c r="L97" s="29"/>
    </row>
    <row r="98" spans="2:47" s="1" customFormat="1" ht="22.9" customHeight="1">
      <c r="B98" s="29"/>
      <c r="C98" s="104" t="s">
        <v>129</v>
      </c>
      <c r="J98" s="62">
        <f>J122</f>
        <v>0</v>
      </c>
      <c r="L98" s="29"/>
      <c r="AU98" s="17" t="s">
        <v>130</v>
      </c>
    </row>
    <row r="99" spans="2:47" s="8" customFormat="1" ht="24.95" customHeight="1">
      <c r="B99" s="105"/>
      <c r="D99" s="106" t="s">
        <v>1103</v>
      </c>
      <c r="E99" s="107"/>
      <c r="F99" s="107"/>
      <c r="G99" s="107"/>
      <c r="H99" s="107"/>
      <c r="I99" s="107"/>
      <c r="J99" s="108">
        <f>J123</f>
        <v>0</v>
      </c>
      <c r="L99" s="105"/>
    </row>
    <row r="100" spans="2:47" s="8" customFormat="1" ht="24.95" customHeight="1">
      <c r="B100" s="105"/>
      <c r="D100" s="106" t="s">
        <v>1104</v>
      </c>
      <c r="E100" s="107"/>
      <c r="F100" s="107"/>
      <c r="G100" s="107"/>
      <c r="H100" s="107"/>
      <c r="I100" s="107"/>
      <c r="J100" s="108">
        <f>J133</f>
        <v>0</v>
      </c>
      <c r="L100" s="105"/>
    </row>
    <row r="101" spans="2:47" s="1" customFormat="1" ht="21.75" customHeight="1">
      <c r="B101" s="29"/>
      <c r="L101" s="29"/>
    </row>
    <row r="102" spans="2:47" s="1" customFormat="1" ht="6.95" customHeight="1">
      <c r="B102" s="41"/>
      <c r="C102" s="42"/>
      <c r="D102" s="42"/>
      <c r="E102" s="42"/>
      <c r="F102" s="42"/>
      <c r="G102" s="42"/>
      <c r="H102" s="42"/>
      <c r="I102" s="42"/>
      <c r="J102" s="42"/>
      <c r="K102" s="42"/>
      <c r="L102" s="29"/>
    </row>
    <row r="106" spans="2:47" s="1" customFormat="1" ht="6.95" customHeight="1">
      <c r="B106" s="43"/>
      <c r="C106" s="44"/>
      <c r="D106" s="44"/>
      <c r="E106" s="44"/>
      <c r="F106" s="44"/>
      <c r="G106" s="44"/>
      <c r="H106" s="44"/>
      <c r="I106" s="44"/>
      <c r="J106" s="44"/>
      <c r="K106" s="44"/>
      <c r="L106" s="29"/>
    </row>
    <row r="107" spans="2:47" s="1" customFormat="1" ht="24.95" customHeight="1">
      <c r="B107" s="29"/>
      <c r="C107" s="21" t="s">
        <v>145</v>
      </c>
      <c r="L107" s="29"/>
    </row>
    <row r="108" spans="2:47" s="1" customFormat="1" ht="6.95" customHeight="1">
      <c r="B108" s="29"/>
      <c r="L108" s="29"/>
    </row>
    <row r="109" spans="2:47" s="1" customFormat="1" ht="12" customHeight="1">
      <c r="B109" s="29"/>
      <c r="C109" s="26" t="s">
        <v>14</v>
      </c>
      <c r="L109" s="29"/>
    </row>
    <row r="110" spans="2:47" s="1" customFormat="1" ht="26.25" customHeight="1">
      <c r="B110" s="29"/>
      <c r="E110" s="235" t="str">
        <f>E7</f>
        <v>NPK a.s., Pardubická nemocnice, Výstavba pavilonu CUP s centralizací akutních provozů - Podzemní chodba</v>
      </c>
      <c r="F110" s="236"/>
      <c r="G110" s="236"/>
      <c r="H110" s="236"/>
      <c r="L110" s="29"/>
    </row>
    <row r="111" spans="2:47" ht="12" customHeight="1">
      <c r="B111" s="20"/>
      <c r="C111" s="26" t="s">
        <v>121</v>
      </c>
      <c r="L111" s="20"/>
    </row>
    <row r="112" spans="2:47" s="1" customFormat="1" ht="16.5" customHeight="1">
      <c r="B112" s="29"/>
      <c r="E112" s="235" t="s">
        <v>1100</v>
      </c>
      <c r="F112" s="234"/>
      <c r="G112" s="234"/>
      <c r="H112" s="234"/>
      <c r="L112" s="29"/>
    </row>
    <row r="113" spans="2:65" s="1" customFormat="1" ht="12" customHeight="1">
      <c r="B113" s="29"/>
      <c r="C113" s="26" t="s">
        <v>123</v>
      </c>
      <c r="L113" s="29"/>
    </row>
    <row r="114" spans="2:65" s="1" customFormat="1" ht="16.5" customHeight="1">
      <c r="B114" s="29"/>
      <c r="E114" s="228" t="str">
        <f>E11</f>
        <v>D1_13_4h - Slaboproudá elktrotechnika</v>
      </c>
      <c r="F114" s="234"/>
      <c r="G114" s="234"/>
      <c r="H114" s="234"/>
      <c r="L114" s="29"/>
    </row>
    <row r="115" spans="2:65" s="1" customFormat="1" ht="6.95" customHeight="1">
      <c r="B115" s="29"/>
      <c r="L115" s="29"/>
    </row>
    <row r="116" spans="2:65" s="1" customFormat="1" ht="12" customHeight="1">
      <c r="B116" s="29"/>
      <c r="C116" s="26" t="s">
        <v>18</v>
      </c>
      <c r="F116" s="24" t="str">
        <f>F14</f>
        <v>Pardubice</v>
      </c>
      <c r="I116" s="26" t="s">
        <v>20</v>
      </c>
      <c r="J116" s="49">
        <f>IF(J14="","",J14)</f>
        <v>44657</v>
      </c>
      <c r="L116" s="29"/>
    </row>
    <row r="117" spans="2:65" s="1" customFormat="1" ht="6.95" customHeight="1">
      <c r="B117" s="29"/>
      <c r="L117" s="29"/>
    </row>
    <row r="118" spans="2:65" s="1" customFormat="1" ht="25.7" customHeight="1">
      <c r="B118" s="29"/>
      <c r="C118" s="26" t="s">
        <v>21</v>
      </c>
      <c r="F118" s="24" t="str">
        <f>E17</f>
        <v>Pardubický kraj</v>
      </c>
      <c r="I118" s="26" t="s">
        <v>27</v>
      </c>
      <c r="J118" s="27" t="str">
        <f>E23</f>
        <v>Penta Projekt s.r.o., Mrštíkova 12, Jihlava</v>
      </c>
      <c r="L118" s="29"/>
    </row>
    <row r="119" spans="2:65" s="1" customFormat="1" ht="15.2" customHeight="1">
      <c r="B119" s="29"/>
      <c r="C119" s="26" t="s">
        <v>25</v>
      </c>
      <c r="F119" s="24" t="str">
        <f>IF(E20="","",E20)</f>
        <v xml:space="preserve"> </v>
      </c>
      <c r="I119" s="26" t="s">
        <v>30</v>
      </c>
      <c r="J119" s="27" t="str">
        <f>E26</f>
        <v>Ing. Fikejs</v>
      </c>
      <c r="L119" s="29"/>
    </row>
    <row r="120" spans="2:65" s="1" customFormat="1" ht="10.35" customHeight="1">
      <c r="B120" s="29"/>
      <c r="L120" s="29"/>
    </row>
    <row r="121" spans="2:65" s="10" customFormat="1" ht="29.25" customHeight="1">
      <c r="B121" s="113"/>
      <c r="C121" s="114" t="s">
        <v>146</v>
      </c>
      <c r="D121" s="115" t="s">
        <v>57</v>
      </c>
      <c r="E121" s="115" t="s">
        <v>53</v>
      </c>
      <c r="F121" s="115" t="s">
        <v>54</v>
      </c>
      <c r="G121" s="115" t="s">
        <v>147</v>
      </c>
      <c r="H121" s="115" t="s">
        <v>148</v>
      </c>
      <c r="I121" s="115" t="s">
        <v>149</v>
      </c>
      <c r="J121" s="115" t="s">
        <v>128</v>
      </c>
      <c r="K121" s="116" t="s">
        <v>150</v>
      </c>
      <c r="L121" s="113"/>
      <c r="M121" s="55" t="s">
        <v>1</v>
      </c>
      <c r="N121" s="56" t="s">
        <v>36</v>
      </c>
      <c r="O121" s="56" t="s">
        <v>151</v>
      </c>
      <c r="P121" s="56" t="s">
        <v>152</v>
      </c>
      <c r="Q121" s="56" t="s">
        <v>153</v>
      </c>
      <c r="R121" s="56" t="s">
        <v>154</v>
      </c>
      <c r="S121" s="56" t="s">
        <v>155</v>
      </c>
      <c r="T121" s="57" t="s">
        <v>156</v>
      </c>
    </row>
    <row r="122" spans="2:65" s="1" customFormat="1" ht="22.9" customHeight="1">
      <c r="B122" s="29"/>
      <c r="C122" s="60" t="s">
        <v>157</v>
      </c>
      <c r="J122" s="117">
        <f>BK122</f>
        <v>0</v>
      </c>
      <c r="L122" s="29"/>
      <c r="M122" s="58"/>
      <c r="N122" s="50"/>
      <c r="O122" s="50"/>
      <c r="P122" s="118">
        <f>P123+P133</f>
        <v>0</v>
      </c>
      <c r="Q122" s="50"/>
      <c r="R122" s="118">
        <f>R123+R133</f>
        <v>0</v>
      </c>
      <c r="S122" s="50"/>
      <c r="T122" s="119">
        <f>T123+T133</f>
        <v>0</v>
      </c>
      <c r="AT122" s="17" t="s">
        <v>71</v>
      </c>
      <c r="AU122" s="17" t="s">
        <v>130</v>
      </c>
      <c r="BK122" s="120">
        <f>BK123+BK133</f>
        <v>0</v>
      </c>
    </row>
    <row r="123" spans="2:65" s="11" customFormat="1" ht="25.9" customHeight="1">
      <c r="B123" s="121"/>
      <c r="D123" s="122" t="s">
        <v>71</v>
      </c>
      <c r="E123" s="123" t="s">
        <v>823</v>
      </c>
      <c r="F123" s="123" t="s">
        <v>1105</v>
      </c>
      <c r="J123" s="124">
        <f>BK123</f>
        <v>0</v>
      </c>
      <c r="L123" s="121"/>
      <c r="M123" s="125"/>
      <c r="P123" s="126">
        <f>SUM(P124:P132)</f>
        <v>0</v>
      </c>
      <c r="R123" s="126">
        <f>SUM(R124:R132)</f>
        <v>0</v>
      </c>
      <c r="T123" s="127">
        <f>SUM(T124:T132)</f>
        <v>0</v>
      </c>
      <c r="AR123" s="122" t="s">
        <v>79</v>
      </c>
      <c r="AT123" s="128" t="s">
        <v>71</v>
      </c>
      <c r="AU123" s="128" t="s">
        <v>72</v>
      </c>
      <c r="AY123" s="122" t="s">
        <v>160</v>
      </c>
      <c r="BK123" s="129">
        <f>SUM(BK124:BK132)</f>
        <v>0</v>
      </c>
    </row>
    <row r="124" spans="2:65" s="1" customFormat="1" ht="33" customHeight="1">
      <c r="B124" s="132"/>
      <c r="C124" s="133" t="s">
        <v>79</v>
      </c>
      <c r="D124" s="133" t="s">
        <v>162</v>
      </c>
      <c r="E124" s="134" t="s">
        <v>1106</v>
      </c>
      <c r="F124" s="135" t="s">
        <v>1107</v>
      </c>
      <c r="G124" s="136" t="s">
        <v>382</v>
      </c>
      <c r="H124" s="137">
        <v>128</v>
      </c>
      <c r="I124" s="138">
        <v>0</v>
      </c>
      <c r="J124" s="138">
        <f t="shared" ref="J124:J132" si="0">ROUND(I124*H124,2)</f>
        <v>0</v>
      </c>
      <c r="K124" s="135" t="s">
        <v>1</v>
      </c>
      <c r="L124" s="29"/>
      <c r="M124" s="139" t="s">
        <v>1</v>
      </c>
      <c r="N124" s="140" t="s">
        <v>37</v>
      </c>
      <c r="O124" s="141">
        <v>0</v>
      </c>
      <c r="P124" s="141">
        <f t="shared" ref="P124:P132" si="1">O124*H124</f>
        <v>0</v>
      </c>
      <c r="Q124" s="141">
        <v>0</v>
      </c>
      <c r="R124" s="141">
        <f t="shared" ref="R124:R132" si="2">Q124*H124</f>
        <v>0</v>
      </c>
      <c r="S124" s="141">
        <v>0</v>
      </c>
      <c r="T124" s="142">
        <f t="shared" ref="T124:T132" si="3">S124*H124</f>
        <v>0</v>
      </c>
      <c r="AR124" s="143" t="s">
        <v>167</v>
      </c>
      <c r="AT124" s="143" t="s">
        <v>162</v>
      </c>
      <c r="AU124" s="143" t="s">
        <v>79</v>
      </c>
      <c r="AY124" s="17" t="s">
        <v>160</v>
      </c>
      <c r="BE124" s="144">
        <f t="shared" ref="BE124:BE132" si="4">IF(N124="základní",J124,0)</f>
        <v>0</v>
      </c>
      <c r="BF124" s="144">
        <f t="shared" ref="BF124:BF132" si="5">IF(N124="snížená",J124,0)</f>
        <v>0</v>
      </c>
      <c r="BG124" s="144">
        <f t="shared" ref="BG124:BG132" si="6">IF(N124="zákl. přenesená",J124,0)</f>
        <v>0</v>
      </c>
      <c r="BH124" s="144">
        <f t="shared" ref="BH124:BH132" si="7">IF(N124="sníž. přenesená",J124,0)</f>
        <v>0</v>
      </c>
      <c r="BI124" s="144">
        <f t="shared" ref="BI124:BI132" si="8">IF(N124="nulová",J124,0)</f>
        <v>0</v>
      </c>
      <c r="BJ124" s="17" t="s">
        <v>79</v>
      </c>
      <c r="BK124" s="144">
        <f t="shared" ref="BK124:BK132" si="9">ROUND(I124*H124,2)</f>
        <v>0</v>
      </c>
      <c r="BL124" s="17" t="s">
        <v>167</v>
      </c>
      <c r="BM124" s="143" t="s">
        <v>81</v>
      </c>
    </row>
    <row r="125" spans="2:65" s="1" customFormat="1" ht="33" customHeight="1">
      <c r="B125" s="132"/>
      <c r="C125" s="133" t="s">
        <v>81</v>
      </c>
      <c r="D125" s="133" t="s">
        <v>162</v>
      </c>
      <c r="E125" s="134" t="s">
        <v>1108</v>
      </c>
      <c r="F125" s="135" t="s">
        <v>1109</v>
      </c>
      <c r="G125" s="136" t="s">
        <v>382</v>
      </c>
      <c r="H125" s="137">
        <v>64</v>
      </c>
      <c r="I125" s="138">
        <v>0</v>
      </c>
      <c r="J125" s="138">
        <f t="shared" si="0"/>
        <v>0</v>
      </c>
      <c r="K125" s="135" t="s">
        <v>1</v>
      </c>
      <c r="L125" s="29"/>
      <c r="M125" s="139" t="s">
        <v>1</v>
      </c>
      <c r="N125" s="140" t="s">
        <v>37</v>
      </c>
      <c r="O125" s="141">
        <v>0</v>
      </c>
      <c r="P125" s="141">
        <f t="shared" si="1"/>
        <v>0</v>
      </c>
      <c r="Q125" s="141">
        <v>0</v>
      </c>
      <c r="R125" s="141">
        <f t="shared" si="2"/>
        <v>0</v>
      </c>
      <c r="S125" s="141">
        <v>0</v>
      </c>
      <c r="T125" s="142">
        <f t="shared" si="3"/>
        <v>0</v>
      </c>
      <c r="AR125" s="143" t="s">
        <v>167</v>
      </c>
      <c r="AT125" s="143" t="s">
        <v>162</v>
      </c>
      <c r="AU125" s="143" t="s">
        <v>79</v>
      </c>
      <c r="AY125" s="17" t="s">
        <v>160</v>
      </c>
      <c r="BE125" s="144">
        <f t="shared" si="4"/>
        <v>0</v>
      </c>
      <c r="BF125" s="144">
        <f t="shared" si="5"/>
        <v>0</v>
      </c>
      <c r="BG125" s="144">
        <f t="shared" si="6"/>
        <v>0</v>
      </c>
      <c r="BH125" s="144">
        <f t="shared" si="7"/>
        <v>0</v>
      </c>
      <c r="BI125" s="144">
        <f t="shared" si="8"/>
        <v>0</v>
      </c>
      <c r="BJ125" s="17" t="s">
        <v>79</v>
      </c>
      <c r="BK125" s="144">
        <f t="shared" si="9"/>
        <v>0</v>
      </c>
      <c r="BL125" s="17" t="s">
        <v>167</v>
      </c>
      <c r="BM125" s="143" t="s">
        <v>167</v>
      </c>
    </row>
    <row r="126" spans="2:65" s="1" customFormat="1" ht="24.2" customHeight="1">
      <c r="B126" s="132"/>
      <c r="C126" s="133" t="s">
        <v>184</v>
      </c>
      <c r="D126" s="133" t="s">
        <v>162</v>
      </c>
      <c r="E126" s="134" t="s">
        <v>1110</v>
      </c>
      <c r="F126" s="135" t="s">
        <v>1111</v>
      </c>
      <c r="G126" s="136" t="s">
        <v>839</v>
      </c>
      <c r="H126" s="137">
        <v>112</v>
      </c>
      <c r="I126" s="138">
        <v>0</v>
      </c>
      <c r="J126" s="138">
        <f t="shared" si="0"/>
        <v>0</v>
      </c>
      <c r="K126" s="135" t="s">
        <v>1</v>
      </c>
      <c r="L126" s="29"/>
      <c r="M126" s="139" t="s">
        <v>1</v>
      </c>
      <c r="N126" s="140" t="s">
        <v>37</v>
      </c>
      <c r="O126" s="141">
        <v>0</v>
      </c>
      <c r="P126" s="141">
        <f t="shared" si="1"/>
        <v>0</v>
      </c>
      <c r="Q126" s="141">
        <v>0</v>
      </c>
      <c r="R126" s="141">
        <f t="shared" si="2"/>
        <v>0</v>
      </c>
      <c r="S126" s="141">
        <v>0</v>
      </c>
      <c r="T126" s="142">
        <f t="shared" si="3"/>
        <v>0</v>
      </c>
      <c r="AR126" s="143" t="s">
        <v>167</v>
      </c>
      <c r="AT126" s="143" t="s">
        <v>162</v>
      </c>
      <c r="AU126" s="143" t="s">
        <v>79</v>
      </c>
      <c r="AY126" s="17" t="s">
        <v>160</v>
      </c>
      <c r="BE126" s="144">
        <f t="shared" si="4"/>
        <v>0</v>
      </c>
      <c r="BF126" s="144">
        <f t="shared" si="5"/>
        <v>0</v>
      </c>
      <c r="BG126" s="144">
        <f t="shared" si="6"/>
        <v>0</v>
      </c>
      <c r="BH126" s="144">
        <f t="shared" si="7"/>
        <v>0</v>
      </c>
      <c r="BI126" s="144">
        <f t="shared" si="8"/>
        <v>0</v>
      </c>
      <c r="BJ126" s="17" t="s">
        <v>79</v>
      </c>
      <c r="BK126" s="144">
        <f t="shared" si="9"/>
        <v>0</v>
      </c>
      <c r="BL126" s="17" t="s">
        <v>167</v>
      </c>
      <c r="BM126" s="143" t="s">
        <v>202</v>
      </c>
    </row>
    <row r="127" spans="2:65" s="1" customFormat="1" ht="62.65" customHeight="1">
      <c r="B127" s="132"/>
      <c r="C127" s="133" t="s">
        <v>167</v>
      </c>
      <c r="D127" s="133" t="s">
        <v>162</v>
      </c>
      <c r="E127" s="134" t="s">
        <v>1112</v>
      </c>
      <c r="F127" s="135" t="s">
        <v>1113</v>
      </c>
      <c r="G127" s="136" t="s">
        <v>839</v>
      </c>
      <c r="H127" s="137">
        <v>112</v>
      </c>
      <c r="I127" s="138">
        <v>0</v>
      </c>
      <c r="J127" s="138">
        <f t="shared" si="0"/>
        <v>0</v>
      </c>
      <c r="K127" s="135" t="s">
        <v>1</v>
      </c>
      <c r="L127" s="29"/>
      <c r="M127" s="139" t="s">
        <v>1</v>
      </c>
      <c r="N127" s="140" t="s">
        <v>37</v>
      </c>
      <c r="O127" s="141">
        <v>0</v>
      </c>
      <c r="P127" s="141">
        <f t="shared" si="1"/>
        <v>0</v>
      </c>
      <c r="Q127" s="141">
        <v>0</v>
      </c>
      <c r="R127" s="141">
        <f t="shared" si="2"/>
        <v>0</v>
      </c>
      <c r="S127" s="141">
        <v>0</v>
      </c>
      <c r="T127" s="142">
        <f t="shared" si="3"/>
        <v>0</v>
      </c>
      <c r="AR127" s="143" t="s">
        <v>167</v>
      </c>
      <c r="AT127" s="143" t="s">
        <v>162</v>
      </c>
      <c r="AU127" s="143" t="s">
        <v>79</v>
      </c>
      <c r="AY127" s="17" t="s">
        <v>160</v>
      </c>
      <c r="BE127" s="144">
        <f t="shared" si="4"/>
        <v>0</v>
      </c>
      <c r="BF127" s="144">
        <f t="shared" si="5"/>
        <v>0</v>
      </c>
      <c r="BG127" s="144">
        <f t="shared" si="6"/>
        <v>0</v>
      </c>
      <c r="BH127" s="144">
        <f t="shared" si="7"/>
        <v>0</v>
      </c>
      <c r="BI127" s="144">
        <f t="shared" si="8"/>
        <v>0</v>
      </c>
      <c r="BJ127" s="17" t="s">
        <v>79</v>
      </c>
      <c r="BK127" s="144">
        <f t="shared" si="9"/>
        <v>0</v>
      </c>
      <c r="BL127" s="17" t="s">
        <v>167</v>
      </c>
      <c r="BM127" s="143" t="s">
        <v>214</v>
      </c>
    </row>
    <row r="128" spans="2:65" s="1" customFormat="1" ht="49.15" customHeight="1">
      <c r="B128" s="132"/>
      <c r="C128" s="133" t="s">
        <v>196</v>
      </c>
      <c r="D128" s="133" t="s">
        <v>162</v>
      </c>
      <c r="E128" s="134" t="s">
        <v>1114</v>
      </c>
      <c r="F128" s="135" t="s">
        <v>1115</v>
      </c>
      <c r="G128" s="136" t="s">
        <v>839</v>
      </c>
      <c r="H128" s="137">
        <v>2</v>
      </c>
      <c r="I128" s="138">
        <v>0</v>
      </c>
      <c r="J128" s="138">
        <f t="shared" si="0"/>
        <v>0</v>
      </c>
      <c r="K128" s="135" t="s">
        <v>1</v>
      </c>
      <c r="L128" s="29"/>
      <c r="M128" s="139" t="s">
        <v>1</v>
      </c>
      <c r="N128" s="140" t="s">
        <v>37</v>
      </c>
      <c r="O128" s="141">
        <v>0</v>
      </c>
      <c r="P128" s="141">
        <f t="shared" si="1"/>
        <v>0</v>
      </c>
      <c r="Q128" s="141">
        <v>0</v>
      </c>
      <c r="R128" s="141">
        <f t="shared" si="2"/>
        <v>0</v>
      </c>
      <c r="S128" s="141">
        <v>0</v>
      </c>
      <c r="T128" s="142">
        <f t="shared" si="3"/>
        <v>0</v>
      </c>
      <c r="AR128" s="143" t="s">
        <v>167</v>
      </c>
      <c r="AT128" s="143" t="s">
        <v>162</v>
      </c>
      <c r="AU128" s="143" t="s">
        <v>79</v>
      </c>
      <c r="AY128" s="17" t="s">
        <v>160</v>
      </c>
      <c r="BE128" s="144">
        <f t="shared" si="4"/>
        <v>0</v>
      </c>
      <c r="BF128" s="144">
        <f t="shared" si="5"/>
        <v>0</v>
      </c>
      <c r="BG128" s="144">
        <f t="shared" si="6"/>
        <v>0</v>
      </c>
      <c r="BH128" s="144">
        <f t="shared" si="7"/>
        <v>0</v>
      </c>
      <c r="BI128" s="144">
        <f t="shared" si="8"/>
        <v>0</v>
      </c>
      <c r="BJ128" s="17" t="s">
        <v>79</v>
      </c>
      <c r="BK128" s="144">
        <f t="shared" si="9"/>
        <v>0</v>
      </c>
      <c r="BL128" s="17" t="s">
        <v>167</v>
      </c>
      <c r="BM128" s="143" t="s">
        <v>227</v>
      </c>
    </row>
    <row r="129" spans="2:65" s="1" customFormat="1" ht="24.2" customHeight="1">
      <c r="B129" s="132"/>
      <c r="C129" s="133" t="s">
        <v>202</v>
      </c>
      <c r="D129" s="133" t="s">
        <v>162</v>
      </c>
      <c r="E129" s="134" t="s">
        <v>1116</v>
      </c>
      <c r="F129" s="135" t="s">
        <v>1117</v>
      </c>
      <c r="G129" s="136" t="s">
        <v>839</v>
      </c>
      <c r="H129" s="137">
        <v>18</v>
      </c>
      <c r="I129" s="138">
        <v>0</v>
      </c>
      <c r="J129" s="138">
        <f t="shared" si="0"/>
        <v>0</v>
      </c>
      <c r="K129" s="135" t="s">
        <v>1</v>
      </c>
      <c r="L129" s="29"/>
      <c r="M129" s="139" t="s">
        <v>1</v>
      </c>
      <c r="N129" s="140" t="s">
        <v>37</v>
      </c>
      <c r="O129" s="141">
        <v>0</v>
      </c>
      <c r="P129" s="141">
        <f t="shared" si="1"/>
        <v>0</v>
      </c>
      <c r="Q129" s="141">
        <v>0</v>
      </c>
      <c r="R129" s="141">
        <f t="shared" si="2"/>
        <v>0</v>
      </c>
      <c r="S129" s="141">
        <v>0</v>
      </c>
      <c r="T129" s="142">
        <f t="shared" si="3"/>
        <v>0</v>
      </c>
      <c r="AR129" s="143" t="s">
        <v>167</v>
      </c>
      <c r="AT129" s="143" t="s">
        <v>162</v>
      </c>
      <c r="AU129" s="143" t="s">
        <v>79</v>
      </c>
      <c r="AY129" s="17" t="s">
        <v>160</v>
      </c>
      <c r="BE129" s="144">
        <f t="shared" si="4"/>
        <v>0</v>
      </c>
      <c r="BF129" s="144">
        <f t="shared" si="5"/>
        <v>0</v>
      </c>
      <c r="BG129" s="144">
        <f t="shared" si="6"/>
        <v>0</v>
      </c>
      <c r="BH129" s="144">
        <f t="shared" si="7"/>
        <v>0</v>
      </c>
      <c r="BI129" s="144">
        <f t="shared" si="8"/>
        <v>0</v>
      </c>
      <c r="BJ129" s="17" t="s">
        <v>79</v>
      </c>
      <c r="BK129" s="144">
        <f t="shared" si="9"/>
        <v>0</v>
      </c>
      <c r="BL129" s="17" t="s">
        <v>167</v>
      </c>
      <c r="BM129" s="143" t="s">
        <v>239</v>
      </c>
    </row>
    <row r="130" spans="2:65" s="1" customFormat="1" ht="16.5" customHeight="1">
      <c r="B130" s="132"/>
      <c r="C130" s="133" t="s">
        <v>208</v>
      </c>
      <c r="D130" s="133" t="s">
        <v>162</v>
      </c>
      <c r="E130" s="134" t="s">
        <v>1118</v>
      </c>
      <c r="F130" s="135" t="s">
        <v>1119</v>
      </c>
      <c r="G130" s="136" t="s">
        <v>839</v>
      </c>
      <c r="H130" s="137">
        <v>12</v>
      </c>
      <c r="I130" s="138">
        <v>0</v>
      </c>
      <c r="J130" s="138">
        <f t="shared" si="0"/>
        <v>0</v>
      </c>
      <c r="K130" s="135" t="s">
        <v>1</v>
      </c>
      <c r="L130" s="29"/>
      <c r="M130" s="139" t="s">
        <v>1</v>
      </c>
      <c r="N130" s="140" t="s">
        <v>37</v>
      </c>
      <c r="O130" s="141">
        <v>0</v>
      </c>
      <c r="P130" s="141">
        <f t="shared" si="1"/>
        <v>0</v>
      </c>
      <c r="Q130" s="141">
        <v>0</v>
      </c>
      <c r="R130" s="141">
        <f t="shared" si="2"/>
        <v>0</v>
      </c>
      <c r="S130" s="141">
        <v>0</v>
      </c>
      <c r="T130" s="142">
        <f t="shared" si="3"/>
        <v>0</v>
      </c>
      <c r="AR130" s="143" t="s">
        <v>167</v>
      </c>
      <c r="AT130" s="143" t="s">
        <v>162</v>
      </c>
      <c r="AU130" s="143" t="s">
        <v>79</v>
      </c>
      <c r="AY130" s="17" t="s">
        <v>160</v>
      </c>
      <c r="BE130" s="144">
        <f t="shared" si="4"/>
        <v>0</v>
      </c>
      <c r="BF130" s="144">
        <f t="shared" si="5"/>
        <v>0</v>
      </c>
      <c r="BG130" s="144">
        <f t="shared" si="6"/>
        <v>0</v>
      </c>
      <c r="BH130" s="144">
        <f t="shared" si="7"/>
        <v>0</v>
      </c>
      <c r="BI130" s="144">
        <f t="shared" si="8"/>
        <v>0</v>
      </c>
      <c r="BJ130" s="17" t="s">
        <v>79</v>
      </c>
      <c r="BK130" s="144">
        <f t="shared" si="9"/>
        <v>0</v>
      </c>
      <c r="BL130" s="17" t="s">
        <v>167</v>
      </c>
      <c r="BM130" s="143" t="s">
        <v>255</v>
      </c>
    </row>
    <row r="131" spans="2:65" s="1" customFormat="1" ht="24.2" customHeight="1">
      <c r="B131" s="132"/>
      <c r="C131" s="133" t="s">
        <v>214</v>
      </c>
      <c r="D131" s="133" t="s">
        <v>162</v>
      </c>
      <c r="E131" s="134" t="s">
        <v>1120</v>
      </c>
      <c r="F131" s="135" t="s">
        <v>1121</v>
      </c>
      <c r="G131" s="136" t="s">
        <v>810</v>
      </c>
      <c r="H131" s="137">
        <v>4</v>
      </c>
      <c r="I131" s="138">
        <v>0</v>
      </c>
      <c r="J131" s="138">
        <f t="shared" si="0"/>
        <v>0</v>
      </c>
      <c r="K131" s="135" t="s">
        <v>1</v>
      </c>
      <c r="L131" s="29"/>
      <c r="M131" s="139" t="s">
        <v>1</v>
      </c>
      <c r="N131" s="140" t="s">
        <v>37</v>
      </c>
      <c r="O131" s="141">
        <v>0</v>
      </c>
      <c r="P131" s="141">
        <f t="shared" si="1"/>
        <v>0</v>
      </c>
      <c r="Q131" s="141">
        <v>0</v>
      </c>
      <c r="R131" s="141">
        <f t="shared" si="2"/>
        <v>0</v>
      </c>
      <c r="S131" s="141">
        <v>0</v>
      </c>
      <c r="T131" s="142">
        <f t="shared" si="3"/>
        <v>0</v>
      </c>
      <c r="AR131" s="143" t="s">
        <v>167</v>
      </c>
      <c r="AT131" s="143" t="s">
        <v>162</v>
      </c>
      <c r="AU131" s="143" t="s">
        <v>79</v>
      </c>
      <c r="AY131" s="17" t="s">
        <v>160</v>
      </c>
      <c r="BE131" s="144">
        <f t="shared" si="4"/>
        <v>0</v>
      </c>
      <c r="BF131" s="144">
        <f t="shared" si="5"/>
        <v>0</v>
      </c>
      <c r="BG131" s="144">
        <f t="shared" si="6"/>
        <v>0</v>
      </c>
      <c r="BH131" s="144">
        <f t="shared" si="7"/>
        <v>0</v>
      </c>
      <c r="BI131" s="144">
        <f t="shared" si="8"/>
        <v>0</v>
      </c>
      <c r="BJ131" s="17" t="s">
        <v>79</v>
      </c>
      <c r="BK131" s="144">
        <f t="shared" si="9"/>
        <v>0</v>
      </c>
      <c r="BL131" s="17" t="s">
        <v>167</v>
      </c>
      <c r="BM131" s="143" t="s">
        <v>269</v>
      </c>
    </row>
    <row r="132" spans="2:65" s="1" customFormat="1" ht="21.75" customHeight="1">
      <c r="B132" s="132"/>
      <c r="C132" s="133" t="s">
        <v>221</v>
      </c>
      <c r="D132" s="133" t="s">
        <v>162</v>
      </c>
      <c r="E132" s="134" t="s">
        <v>1122</v>
      </c>
      <c r="F132" s="135" t="s">
        <v>1123</v>
      </c>
      <c r="G132" s="136" t="s">
        <v>839</v>
      </c>
      <c r="H132" s="137">
        <v>2</v>
      </c>
      <c r="I132" s="138">
        <v>0</v>
      </c>
      <c r="J132" s="138">
        <f t="shared" si="0"/>
        <v>0</v>
      </c>
      <c r="K132" s="135" t="s">
        <v>1</v>
      </c>
      <c r="L132" s="29"/>
      <c r="M132" s="139" t="s">
        <v>1</v>
      </c>
      <c r="N132" s="140" t="s">
        <v>37</v>
      </c>
      <c r="O132" s="141">
        <v>0</v>
      </c>
      <c r="P132" s="141">
        <f t="shared" si="1"/>
        <v>0</v>
      </c>
      <c r="Q132" s="141">
        <v>0</v>
      </c>
      <c r="R132" s="141">
        <f t="shared" si="2"/>
        <v>0</v>
      </c>
      <c r="S132" s="141">
        <v>0</v>
      </c>
      <c r="T132" s="142">
        <f t="shared" si="3"/>
        <v>0</v>
      </c>
      <c r="AR132" s="143" t="s">
        <v>167</v>
      </c>
      <c r="AT132" s="143" t="s">
        <v>162</v>
      </c>
      <c r="AU132" s="143" t="s">
        <v>79</v>
      </c>
      <c r="AY132" s="17" t="s">
        <v>160</v>
      </c>
      <c r="BE132" s="144">
        <f t="shared" si="4"/>
        <v>0</v>
      </c>
      <c r="BF132" s="144">
        <f t="shared" si="5"/>
        <v>0</v>
      </c>
      <c r="BG132" s="144">
        <f t="shared" si="6"/>
        <v>0</v>
      </c>
      <c r="BH132" s="144">
        <f t="shared" si="7"/>
        <v>0</v>
      </c>
      <c r="BI132" s="144">
        <f t="shared" si="8"/>
        <v>0</v>
      </c>
      <c r="BJ132" s="17" t="s">
        <v>79</v>
      </c>
      <c r="BK132" s="144">
        <f t="shared" si="9"/>
        <v>0</v>
      </c>
      <c r="BL132" s="17" t="s">
        <v>167</v>
      </c>
      <c r="BM132" s="143" t="s">
        <v>281</v>
      </c>
    </row>
    <row r="133" spans="2:65" s="11" customFormat="1" ht="25.9" customHeight="1">
      <c r="B133" s="121"/>
      <c r="D133" s="122" t="s">
        <v>71</v>
      </c>
      <c r="E133" s="123" t="s">
        <v>831</v>
      </c>
      <c r="F133" s="123" t="s">
        <v>1124</v>
      </c>
      <c r="J133" s="124">
        <f>BK133</f>
        <v>0</v>
      </c>
      <c r="L133" s="121"/>
      <c r="M133" s="125"/>
      <c r="P133" s="126">
        <f>SUM(P134:P136)</f>
        <v>0</v>
      </c>
      <c r="R133" s="126">
        <f>SUM(R134:R136)</f>
        <v>0</v>
      </c>
      <c r="T133" s="127">
        <f>SUM(T134:T136)</f>
        <v>0</v>
      </c>
      <c r="AR133" s="122" t="s">
        <v>79</v>
      </c>
      <c r="AT133" s="128" t="s">
        <v>71</v>
      </c>
      <c r="AU133" s="128" t="s">
        <v>72</v>
      </c>
      <c r="AY133" s="122" t="s">
        <v>160</v>
      </c>
      <c r="BK133" s="129">
        <f>SUM(BK134:BK136)</f>
        <v>0</v>
      </c>
    </row>
    <row r="134" spans="2:65" s="1" customFormat="1" ht="21.75" customHeight="1">
      <c r="B134" s="132"/>
      <c r="C134" s="133" t="s">
        <v>227</v>
      </c>
      <c r="D134" s="133" t="s">
        <v>162</v>
      </c>
      <c r="E134" s="134" t="s">
        <v>1125</v>
      </c>
      <c r="F134" s="135" t="s">
        <v>1126</v>
      </c>
      <c r="G134" s="136" t="s">
        <v>810</v>
      </c>
      <c r="H134" s="137">
        <v>2</v>
      </c>
      <c r="I134" s="138">
        <v>0</v>
      </c>
      <c r="J134" s="138">
        <f>ROUND(I134*H134,2)</f>
        <v>0</v>
      </c>
      <c r="K134" s="135" t="s">
        <v>1</v>
      </c>
      <c r="L134" s="29"/>
      <c r="M134" s="139" t="s">
        <v>1</v>
      </c>
      <c r="N134" s="140" t="s">
        <v>37</v>
      </c>
      <c r="O134" s="141">
        <v>0</v>
      </c>
      <c r="P134" s="141">
        <f>O134*H134</f>
        <v>0</v>
      </c>
      <c r="Q134" s="141">
        <v>0</v>
      </c>
      <c r="R134" s="141">
        <f>Q134*H134</f>
        <v>0</v>
      </c>
      <c r="S134" s="141">
        <v>0</v>
      </c>
      <c r="T134" s="142">
        <f>S134*H134</f>
        <v>0</v>
      </c>
      <c r="AR134" s="143" t="s">
        <v>167</v>
      </c>
      <c r="AT134" s="143" t="s">
        <v>162</v>
      </c>
      <c r="AU134" s="143" t="s">
        <v>79</v>
      </c>
      <c r="AY134" s="17" t="s">
        <v>160</v>
      </c>
      <c r="BE134" s="144">
        <f>IF(N134="základní",J134,0)</f>
        <v>0</v>
      </c>
      <c r="BF134" s="144">
        <f>IF(N134="snížená",J134,0)</f>
        <v>0</v>
      </c>
      <c r="BG134" s="144">
        <f>IF(N134="zákl. přenesená",J134,0)</f>
        <v>0</v>
      </c>
      <c r="BH134" s="144">
        <f>IF(N134="sníž. přenesená",J134,0)</f>
        <v>0</v>
      </c>
      <c r="BI134" s="144">
        <f>IF(N134="nulová",J134,0)</f>
        <v>0</v>
      </c>
      <c r="BJ134" s="17" t="s">
        <v>79</v>
      </c>
      <c r="BK134" s="144">
        <f>ROUND(I134*H134,2)</f>
        <v>0</v>
      </c>
      <c r="BL134" s="17" t="s">
        <v>167</v>
      </c>
      <c r="BM134" s="143" t="s">
        <v>303</v>
      </c>
    </row>
    <row r="135" spans="2:65" s="1" customFormat="1" ht="24.2" customHeight="1">
      <c r="B135" s="132"/>
      <c r="C135" s="133" t="s">
        <v>233</v>
      </c>
      <c r="D135" s="133" t="s">
        <v>162</v>
      </c>
      <c r="E135" s="134" t="s">
        <v>1127</v>
      </c>
      <c r="F135" s="135" t="s">
        <v>1128</v>
      </c>
      <c r="G135" s="136" t="s">
        <v>844</v>
      </c>
      <c r="H135" s="137">
        <v>1</v>
      </c>
      <c r="I135" s="138">
        <v>0</v>
      </c>
      <c r="J135" s="138">
        <f>ROUND(I135*H135,2)</f>
        <v>0</v>
      </c>
      <c r="K135" s="135" t="s">
        <v>1</v>
      </c>
      <c r="L135" s="29"/>
      <c r="M135" s="139" t="s">
        <v>1</v>
      </c>
      <c r="N135" s="140" t="s">
        <v>37</v>
      </c>
      <c r="O135" s="141">
        <v>0</v>
      </c>
      <c r="P135" s="141">
        <f>O135*H135</f>
        <v>0</v>
      </c>
      <c r="Q135" s="141">
        <v>0</v>
      </c>
      <c r="R135" s="141">
        <f>Q135*H135</f>
        <v>0</v>
      </c>
      <c r="S135" s="141">
        <v>0</v>
      </c>
      <c r="T135" s="142">
        <f>S135*H135</f>
        <v>0</v>
      </c>
      <c r="AR135" s="143" t="s">
        <v>167</v>
      </c>
      <c r="AT135" s="143" t="s">
        <v>162</v>
      </c>
      <c r="AU135" s="143" t="s">
        <v>79</v>
      </c>
      <c r="AY135" s="17" t="s">
        <v>160</v>
      </c>
      <c r="BE135" s="144">
        <f>IF(N135="základní",J135,0)</f>
        <v>0</v>
      </c>
      <c r="BF135" s="144">
        <f>IF(N135="snížená",J135,0)</f>
        <v>0</v>
      </c>
      <c r="BG135" s="144">
        <f>IF(N135="zákl. přenesená",J135,0)</f>
        <v>0</v>
      </c>
      <c r="BH135" s="144">
        <f>IF(N135="sníž. přenesená",J135,0)</f>
        <v>0</v>
      </c>
      <c r="BI135" s="144">
        <f>IF(N135="nulová",J135,0)</f>
        <v>0</v>
      </c>
      <c r="BJ135" s="17" t="s">
        <v>79</v>
      </c>
      <c r="BK135" s="144">
        <f>ROUND(I135*H135,2)</f>
        <v>0</v>
      </c>
      <c r="BL135" s="17" t="s">
        <v>167</v>
      </c>
      <c r="BM135" s="143" t="s">
        <v>317</v>
      </c>
    </row>
    <row r="136" spans="2:65" s="1" customFormat="1" ht="16.5" customHeight="1">
      <c r="B136" s="132"/>
      <c r="C136" s="133" t="s">
        <v>239</v>
      </c>
      <c r="D136" s="133" t="s">
        <v>162</v>
      </c>
      <c r="E136" s="134" t="s">
        <v>1129</v>
      </c>
      <c r="F136" s="135" t="s">
        <v>1130</v>
      </c>
      <c r="G136" s="136" t="s">
        <v>844</v>
      </c>
      <c r="H136" s="137">
        <v>1</v>
      </c>
      <c r="I136" s="138">
        <v>0</v>
      </c>
      <c r="J136" s="138">
        <f>ROUND(I136*H136,2)</f>
        <v>0</v>
      </c>
      <c r="K136" s="135" t="s">
        <v>1</v>
      </c>
      <c r="L136" s="29"/>
      <c r="M136" s="188" t="s">
        <v>1</v>
      </c>
      <c r="N136" s="189" t="s">
        <v>37</v>
      </c>
      <c r="O136" s="190">
        <v>0</v>
      </c>
      <c r="P136" s="190">
        <f>O136*H136</f>
        <v>0</v>
      </c>
      <c r="Q136" s="190">
        <v>0</v>
      </c>
      <c r="R136" s="190">
        <f>Q136*H136</f>
        <v>0</v>
      </c>
      <c r="S136" s="190">
        <v>0</v>
      </c>
      <c r="T136" s="191">
        <f>S136*H136</f>
        <v>0</v>
      </c>
      <c r="AR136" s="143" t="s">
        <v>167</v>
      </c>
      <c r="AT136" s="143" t="s">
        <v>162</v>
      </c>
      <c r="AU136" s="143" t="s">
        <v>79</v>
      </c>
      <c r="AY136" s="17" t="s">
        <v>160</v>
      </c>
      <c r="BE136" s="144">
        <f>IF(N136="základní",J136,0)</f>
        <v>0</v>
      </c>
      <c r="BF136" s="144">
        <f>IF(N136="snížená",J136,0)</f>
        <v>0</v>
      </c>
      <c r="BG136" s="144">
        <f>IF(N136="zákl. přenesená",J136,0)</f>
        <v>0</v>
      </c>
      <c r="BH136" s="144">
        <f>IF(N136="sníž. přenesená",J136,0)</f>
        <v>0</v>
      </c>
      <c r="BI136" s="144">
        <f>IF(N136="nulová",J136,0)</f>
        <v>0</v>
      </c>
      <c r="BJ136" s="17" t="s">
        <v>79</v>
      </c>
      <c r="BK136" s="144">
        <f>ROUND(I136*H136,2)</f>
        <v>0</v>
      </c>
      <c r="BL136" s="17" t="s">
        <v>167</v>
      </c>
      <c r="BM136" s="143" t="s">
        <v>332</v>
      </c>
    </row>
    <row r="137" spans="2:65" s="1" customFormat="1" ht="6.95" customHeight="1">
      <c r="B137" s="41"/>
      <c r="C137" s="42"/>
      <c r="D137" s="42"/>
      <c r="E137" s="42"/>
      <c r="F137" s="42"/>
      <c r="G137" s="42"/>
      <c r="H137" s="42"/>
      <c r="I137" s="42"/>
      <c r="J137" s="42"/>
      <c r="K137" s="42"/>
      <c r="L137" s="29"/>
    </row>
  </sheetData>
  <autoFilter ref="C121:K136" xr:uid="{00000000-0009-0000-0000-000006000000}"/>
  <mergeCells count="12">
    <mergeCell ref="E114:H114"/>
    <mergeCell ref="L2:V2"/>
    <mergeCell ref="E85:H85"/>
    <mergeCell ref="E87:H87"/>
    <mergeCell ref="E89:H89"/>
    <mergeCell ref="E110:H110"/>
    <mergeCell ref="E112:H112"/>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2:BM229"/>
  <sheetViews>
    <sheetView showGridLines="0" workbookViewId="0">
      <selection activeCell="J223" sqref="J223"/>
    </sheetView>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03" t="s">
        <v>5</v>
      </c>
      <c r="M2" s="204"/>
      <c r="N2" s="204"/>
      <c r="O2" s="204"/>
      <c r="P2" s="204"/>
      <c r="Q2" s="204"/>
      <c r="R2" s="204"/>
      <c r="S2" s="204"/>
      <c r="T2" s="204"/>
      <c r="U2" s="204"/>
      <c r="V2" s="204"/>
      <c r="AT2" s="17" t="s">
        <v>107</v>
      </c>
    </row>
    <row r="3" spans="2:46" ht="6.95" customHeight="1">
      <c r="B3" s="18"/>
      <c r="C3" s="19"/>
      <c r="D3" s="19"/>
      <c r="E3" s="19"/>
      <c r="F3" s="19"/>
      <c r="G3" s="19"/>
      <c r="H3" s="19"/>
      <c r="I3" s="19"/>
      <c r="J3" s="19"/>
      <c r="K3" s="19"/>
      <c r="L3" s="20"/>
      <c r="AT3" s="17" t="s">
        <v>81</v>
      </c>
    </row>
    <row r="4" spans="2:46" ht="24.95" customHeight="1">
      <c r="B4" s="20"/>
      <c r="D4" s="21" t="s">
        <v>120</v>
      </c>
      <c r="L4" s="20"/>
      <c r="M4" s="89" t="s">
        <v>10</v>
      </c>
      <c r="AT4" s="17" t="s">
        <v>3</v>
      </c>
    </row>
    <row r="5" spans="2:46" ht="6.95" customHeight="1">
      <c r="B5" s="20"/>
      <c r="L5" s="20"/>
    </row>
    <row r="6" spans="2:46" ht="12" customHeight="1">
      <c r="B6" s="20"/>
      <c r="D6" s="26" t="s">
        <v>14</v>
      </c>
      <c r="L6" s="20"/>
    </row>
    <row r="7" spans="2:46" ht="26.25" customHeight="1">
      <c r="B7" s="20"/>
      <c r="E7" s="235" t="str">
        <f>'Rekapitulace stavby'!K6</f>
        <v>NPK a.s., Pardubická nemocnice, Výstavba pavilonu CUP s centralizací akutních provozů - Podzemní chodba</v>
      </c>
      <c r="F7" s="236"/>
      <c r="G7" s="236"/>
      <c r="H7" s="236"/>
      <c r="L7" s="20"/>
    </row>
    <row r="8" spans="2:46" s="1" customFormat="1" ht="12" customHeight="1">
      <c r="B8" s="29"/>
      <c r="D8" s="26" t="s">
        <v>121</v>
      </c>
      <c r="L8" s="29"/>
    </row>
    <row r="9" spans="2:46" s="1" customFormat="1" ht="16.5" customHeight="1">
      <c r="B9" s="29"/>
      <c r="E9" s="228" t="s">
        <v>1131</v>
      </c>
      <c r="F9" s="234"/>
      <c r="G9" s="234"/>
      <c r="H9" s="234"/>
      <c r="L9" s="29"/>
    </row>
    <row r="10" spans="2:46" s="1" customFormat="1">
      <c r="B10" s="29"/>
      <c r="L10" s="29"/>
    </row>
    <row r="11" spans="2:46" s="1" customFormat="1" ht="12" customHeight="1">
      <c r="B11" s="29"/>
      <c r="D11" s="26" t="s">
        <v>16</v>
      </c>
      <c r="F11" s="24" t="s">
        <v>1</v>
      </c>
      <c r="I11" s="26" t="s">
        <v>17</v>
      </c>
      <c r="J11" s="24" t="s">
        <v>1</v>
      </c>
      <c r="L11" s="29"/>
    </row>
    <row r="12" spans="2:46" s="1" customFormat="1" ht="12" customHeight="1">
      <c r="B12" s="29"/>
      <c r="D12" s="26" t="s">
        <v>18</v>
      </c>
      <c r="F12" s="24" t="s">
        <v>19</v>
      </c>
      <c r="I12" s="26" t="s">
        <v>20</v>
      </c>
      <c r="J12" s="49">
        <f>'Rekapitulace stavby'!AN8</f>
        <v>44657</v>
      </c>
      <c r="L12" s="29"/>
    </row>
    <row r="13" spans="2:46" s="1" customFormat="1" ht="10.9" customHeight="1">
      <c r="B13" s="29"/>
      <c r="L13" s="29"/>
    </row>
    <row r="14" spans="2:46" s="1" customFormat="1" ht="12" customHeight="1">
      <c r="B14" s="29"/>
      <c r="D14" s="26" t="s">
        <v>21</v>
      </c>
      <c r="I14" s="26" t="s">
        <v>22</v>
      </c>
      <c r="J14" s="24" t="s">
        <v>1</v>
      </c>
      <c r="L14" s="29"/>
    </row>
    <row r="15" spans="2:46" s="1" customFormat="1" ht="18" customHeight="1">
      <c r="B15" s="29"/>
      <c r="E15" s="24" t="s">
        <v>23</v>
      </c>
      <c r="I15" s="26" t="s">
        <v>24</v>
      </c>
      <c r="J15" s="24" t="s">
        <v>1</v>
      </c>
      <c r="L15" s="29"/>
    </row>
    <row r="16" spans="2:46" s="1" customFormat="1" ht="6.95" customHeight="1">
      <c r="B16" s="29"/>
      <c r="L16" s="29"/>
    </row>
    <row r="17" spans="2:12" s="1" customFormat="1" ht="12" customHeight="1">
      <c r="B17" s="29"/>
      <c r="D17" s="26" t="s">
        <v>25</v>
      </c>
      <c r="I17" s="26" t="s">
        <v>22</v>
      </c>
      <c r="J17" s="24" t="str">
        <f>'Rekapitulace stavby'!AN13</f>
        <v/>
      </c>
      <c r="L17" s="29"/>
    </row>
    <row r="18" spans="2:12" s="1" customFormat="1" ht="18" customHeight="1">
      <c r="B18" s="29"/>
      <c r="E18" s="222" t="str">
        <f>'Rekapitulace stavby'!E14</f>
        <v xml:space="preserve"> </v>
      </c>
      <c r="F18" s="222"/>
      <c r="G18" s="222"/>
      <c r="H18" s="222"/>
      <c r="I18" s="26" t="s">
        <v>24</v>
      </c>
      <c r="J18" s="24" t="str">
        <f>'Rekapitulace stavby'!AN14</f>
        <v/>
      </c>
      <c r="L18" s="29"/>
    </row>
    <row r="19" spans="2:12" s="1" customFormat="1" ht="6.95" customHeight="1">
      <c r="B19" s="29"/>
      <c r="L19" s="29"/>
    </row>
    <row r="20" spans="2:12" s="1" customFormat="1" ht="12" customHeight="1">
      <c r="B20" s="29"/>
      <c r="D20" s="26" t="s">
        <v>27</v>
      </c>
      <c r="I20" s="26" t="s">
        <v>22</v>
      </c>
      <c r="J20" s="24" t="s">
        <v>1</v>
      </c>
      <c r="L20" s="29"/>
    </row>
    <row r="21" spans="2:12" s="1" customFormat="1" ht="18" customHeight="1">
      <c r="B21" s="29"/>
      <c r="E21" s="24" t="s">
        <v>28</v>
      </c>
      <c r="I21" s="26" t="s">
        <v>24</v>
      </c>
      <c r="J21" s="24" t="s">
        <v>1</v>
      </c>
      <c r="L21" s="29"/>
    </row>
    <row r="22" spans="2:12" s="1" customFormat="1" ht="6.95" customHeight="1">
      <c r="B22" s="29"/>
      <c r="L22" s="29"/>
    </row>
    <row r="23" spans="2:12" s="1" customFormat="1" ht="12" customHeight="1">
      <c r="B23" s="29"/>
      <c r="D23" s="26" t="s">
        <v>30</v>
      </c>
      <c r="I23" s="26" t="s">
        <v>22</v>
      </c>
      <c r="J23" s="24" t="s">
        <v>1</v>
      </c>
      <c r="L23" s="29"/>
    </row>
    <row r="24" spans="2:12" s="1" customFormat="1" ht="18" customHeight="1">
      <c r="B24" s="29"/>
      <c r="E24" s="24" t="s">
        <v>125</v>
      </c>
      <c r="I24" s="26" t="s">
        <v>24</v>
      </c>
      <c r="J24" s="24" t="s">
        <v>1</v>
      </c>
      <c r="L24" s="29"/>
    </row>
    <row r="25" spans="2:12" s="1" customFormat="1" ht="6.95" customHeight="1">
      <c r="B25" s="29"/>
      <c r="L25" s="29"/>
    </row>
    <row r="26" spans="2:12" s="1" customFormat="1" ht="12" customHeight="1">
      <c r="B26" s="29"/>
      <c r="D26" s="26" t="s">
        <v>31</v>
      </c>
      <c r="L26" s="29"/>
    </row>
    <row r="27" spans="2:12" s="7" customFormat="1" ht="16.5" customHeight="1">
      <c r="B27" s="90"/>
      <c r="E27" s="224" t="s">
        <v>1</v>
      </c>
      <c r="F27" s="224"/>
      <c r="G27" s="224"/>
      <c r="H27" s="224"/>
      <c r="L27" s="90"/>
    </row>
    <row r="28" spans="2:12" s="1" customFormat="1" ht="6.95" customHeight="1">
      <c r="B28" s="29"/>
      <c r="L28" s="29"/>
    </row>
    <row r="29" spans="2:12" s="1" customFormat="1" ht="6.95" customHeight="1">
      <c r="B29" s="29"/>
      <c r="D29" s="50"/>
      <c r="E29" s="50"/>
      <c r="F29" s="50"/>
      <c r="G29" s="50"/>
      <c r="H29" s="50"/>
      <c r="I29" s="50"/>
      <c r="J29" s="50"/>
      <c r="K29" s="50"/>
      <c r="L29" s="29"/>
    </row>
    <row r="30" spans="2:12" s="1" customFormat="1" ht="25.35" customHeight="1">
      <c r="B30" s="29"/>
      <c r="D30" s="91" t="s">
        <v>32</v>
      </c>
      <c r="J30" s="62">
        <f>ROUND(J120, 2)</f>
        <v>0</v>
      </c>
      <c r="L30" s="29"/>
    </row>
    <row r="31" spans="2:12" s="1" customFormat="1" ht="6.95" customHeight="1">
      <c r="B31" s="29"/>
      <c r="D31" s="50"/>
      <c r="E31" s="50"/>
      <c r="F31" s="50"/>
      <c r="G31" s="50"/>
      <c r="H31" s="50"/>
      <c r="I31" s="50"/>
      <c r="J31" s="50"/>
      <c r="K31" s="50"/>
      <c r="L31" s="29"/>
    </row>
    <row r="32" spans="2:12" s="1" customFormat="1" ht="14.45" customHeight="1">
      <c r="B32" s="29"/>
      <c r="F32" s="32" t="s">
        <v>34</v>
      </c>
      <c r="I32" s="32" t="s">
        <v>33</v>
      </c>
      <c r="J32" s="32" t="s">
        <v>35</v>
      </c>
      <c r="L32" s="29"/>
    </row>
    <row r="33" spans="2:12" s="1" customFormat="1" ht="14.45" customHeight="1">
      <c r="B33" s="29"/>
      <c r="D33" s="92" t="s">
        <v>36</v>
      </c>
      <c r="E33" s="26" t="s">
        <v>37</v>
      </c>
      <c r="F33" s="82">
        <f>ROUND((SUM(BE120:BE228)),  2)</f>
        <v>0</v>
      </c>
      <c r="I33" s="93">
        <v>0.21</v>
      </c>
      <c r="J33" s="82">
        <f>ROUND(((SUM(BE120:BE228))*I33),  2)</f>
        <v>0</v>
      </c>
      <c r="L33" s="29"/>
    </row>
    <row r="34" spans="2:12" s="1" customFormat="1" ht="14.45" customHeight="1">
      <c r="B34" s="29"/>
      <c r="E34" s="26" t="s">
        <v>38</v>
      </c>
      <c r="F34" s="82">
        <f>ROUND((SUM(BF120:BF228)),  2)</f>
        <v>0</v>
      </c>
      <c r="I34" s="93">
        <v>0.15</v>
      </c>
      <c r="J34" s="82">
        <f>ROUND(((SUM(BF120:BF228))*I34),  2)</f>
        <v>0</v>
      </c>
      <c r="L34" s="29"/>
    </row>
    <row r="35" spans="2:12" s="1" customFormat="1" ht="14.45" hidden="1" customHeight="1">
      <c r="B35" s="29"/>
      <c r="E35" s="26" t="s">
        <v>39</v>
      </c>
      <c r="F35" s="82">
        <f>ROUND((SUM(BG120:BG228)),  2)</f>
        <v>0</v>
      </c>
      <c r="I35" s="93">
        <v>0.21</v>
      </c>
      <c r="J35" s="82">
        <f>0</f>
        <v>0</v>
      </c>
      <c r="L35" s="29"/>
    </row>
    <row r="36" spans="2:12" s="1" customFormat="1" ht="14.45" hidden="1" customHeight="1">
      <c r="B36" s="29"/>
      <c r="E36" s="26" t="s">
        <v>40</v>
      </c>
      <c r="F36" s="82">
        <f>ROUND((SUM(BH120:BH228)),  2)</f>
        <v>0</v>
      </c>
      <c r="I36" s="93">
        <v>0.15</v>
      </c>
      <c r="J36" s="82">
        <f>0</f>
        <v>0</v>
      </c>
      <c r="L36" s="29"/>
    </row>
    <row r="37" spans="2:12" s="1" customFormat="1" ht="14.45" hidden="1" customHeight="1">
      <c r="B37" s="29"/>
      <c r="E37" s="26" t="s">
        <v>41</v>
      </c>
      <c r="F37" s="82">
        <f>ROUND((SUM(BI120:BI228)),  2)</f>
        <v>0</v>
      </c>
      <c r="I37" s="93">
        <v>0</v>
      </c>
      <c r="J37" s="82">
        <f>0</f>
        <v>0</v>
      </c>
      <c r="L37" s="29"/>
    </row>
    <row r="38" spans="2:12" s="1" customFormat="1" ht="6.95" customHeight="1">
      <c r="B38" s="29"/>
      <c r="L38" s="29"/>
    </row>
    <row r="39" spans="2:12" s="1" customFormat="1" ht="25.35" customHeight="1">
      <c r="B39" s="29"/>
      <c r="C39" s="94"/>
      <c r="D39" s="95" t="s">
        <v>42</v>
      </c>
      <c r="E39" s="53"/>
      <c r="F39" s="53"/>
      <c r="G39" s="96" t="s">
        <v>43</v>
      </c>
      <c r="H39" s="97" t="s">
        <v>44</v>
      </c>
      <c r="I39" s="53"/>
      <c r="J39" s="98">
        <f>SUM(J30:J37)</f>
        <v>0</v>
      </c>
      <c r="K39" s="99"/>
      <c r="L39" s="29"/>
    </row>
    <row r="40" spans="2:12" s="1" customFormat="1" ht="14.45" customHeight="1">
      <c r="B40" s="29"/>
      <c r="L40" s="29"/>
    </row>
    <row r="41" spans="2:12" ht="14.45" customHeight="1">
      <c r="B41" s="20"/>
      <c r="L41" s="20"/>
    </row>
    <row r="42" spans="2:12" ht="14.45" customHeight="1">
      <c r="B42" s="20"/>
      <c r="L42" s="20"/>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29"/>
      <c r="D50" s="38" t="s">
        <v>45</v>
      </c>
      <c r="E50" s="39"/>
      <c r="F50" s="39"/>
      <c r="G50" s="38" t="s">
        <v>46</v>
      </c>
      <c r="H50" s="39"/>
      <c r="I50" s="39"/>
      <c r="J50" s="39"/>
      <c r="K50" s="39"/>
      <c r="L50" s="29"/>
    </row>
    <row r="51" spans="2:12">
      <c r="B51" s="20"/>
      <c r="L51" s="20"/>
    </row>
    <row r="52" spans="2:12">
      <c r="B52" s="20"/>
      <c r="L52" s="20"/>
    </row>
    <row r="53" spans="2:12">
      <c r="B53" s="20"/>
      <c r="L53" s="20"/>
    </row>
    <row r="54" spans="2:12">
      <c r="B54" s="20"/>
      <c r="L54" s="20"/>
    </row>
    <row r="55" spans="2:12">
      <c r="B55" s="20"/>
      <c r="L55" s="20"/>
    </row>
    <row r="56" spans="2:12">
      <c r="B56" s="20"/>
      <c r="L56" s="20"/>
    </row>
    <row r="57" spans="2:12">
      <c r="B57" s="20"/>
      <c r="L57" s="20"/>
    </row>
    <row r="58" spans="2:12">
      <c r="B58" s="20"/>
      <c r="L58" s="20"/>
    </row>
    <row r="59" spans="2:12">
      <c r="B59" s="20"/>
      <c r="L59" s="20"/>
    </row>
    <row r="60" spans="2:12">
      <c r="B60" s="20"/>
      <c r="L60" s="20"/>
    </row>
    <row r="61" spans="2:12" s="1" customFormat="1" ht="12.75">
      <c r="B61" s="29"/>
      <c r="D61" s="40" t="s">
        <v>47</v>
      </c>
      <c r="E61" s="31"/>
      <c r="F61" s="100" t="s">
        <v>48</v>
      </c>
      <c r="G61" s="40" t="s">
        <v>47</v>
      </c>
      <c r="H61" s="31"/>
      <c r="I61" s="31"/>
      <c r="J61" s="101" t="s">
        <v>48</v>
      </c>
      <c r="K61" s="31"/>
      <c r="L61" s="29"/>
    </row>
    <row r="62" spans="2:12">
      <c r="B62" s="20"/>
      <c r="L62" s="20"/>
    </row>
    <row r="63" spans="2:12">
      <c r="B63" s="20"/>
      <c r="L63" s="20"/>
    </row>
    <row r="64" spans="2:12">
      <c r="B64" s="20"/>
      <c r="L64" s="20"/>
    </row>
    <row r="65" spans="2:12" s="1" customFormat="1" ht="12.75">
      <c r="B65" s="29"/>
      <c r="D65" s="38" t="s">
        <v>49</v>
      </c>
      <c r="E65" s="39"/>
      <c r="F65" s="39"/>
      <c r="G65" s="38" t="s">
        <v>50</v>
      </c>
      <c r="H65" s="39"/>
      <c r="I65" s="39"/>
      <c r="J65" s="39"/>
      <c r="K65" s="39"/>
      <c r="L65" s="29"/>
    </row>
    <row r="66" spans="2:12">
      <c r="B66" s="20"/>
      <c r="L66" s="20"/>
    </row>
    <row r="67" spans="2:12">
      <c r="B67" s="20"/>
      <c r="L67" s="20"/>
    </row>
    <row r="68" spans="2:12">
      <c r="B68" s="20"/>
      <c r="L68" s="20"/>
    </row>
    <row r="69" spans="2:12">
      <c r="B69" s="20"/>
      <c r="L69" s="20"/>
    </row>
    <row r="70" spans="2:12">
      <c r="B70" s="20"/>
      <c r="L70" s="20"/>
    </row>
    <row r="71" spans="2:12">
      <c r="B71" s="20"/>
      <c r="L71" s="20"/>
    </row>
    <row r="72" spans="2:12">
      <c r="B72" s="20"/>
      <c r="L72" s="20"/>
    </row>
    <row r="73" spans="2:12">
      <c r="B73" s="20"/>
      <c r="L73" s="20"/>
    </row>
    <row r="74" spans="2:12">
      <c r="B74" s="20"/>
      <c r="L74" s="20"/>
    </row>
    <row r="75" spans="2:12">
      <c r="B75" s="20"/>
      <c r="L75" s="20"/>
    </row>
    <row r="76" spans="2:12" s="1" customFormat="1" ht="12.75">
      <c r="B76" s="29"/>
      <c r="D76" s="40" t="s">
        <v>47</v>
      </c>
      <c r="E76" s="31"/>
      <c r="F76" s="100" t="s">
        <v>48</v>
      </c>
      <c r="G76" s="40" t="s">
        <v>47</v>
      </c>
      <c r="H76" s="31"/>
      <c r="I76" s="31"/>
      <c r="J76" s="101" t="s">
        <v>48</v>
      </c>
      <c r="K76" s="31"/>
      <c r="L76" s="29"/>
    </row>
    <row r="77" spans="2:12" s="1" customFormat="1" ht="14.45" customHeight="1">
      <c r="B77" s="41"/>
      <c r="C77" s="42"/>
      <c r="D77" s="42"/>
      <c r="E77" s="42"/>
      <c r="F77" s="42"/>
      <c r="G77" s="42"/>
      <c r="H77" s="42"/>
      <c r="I77" s="42"/>
      <c r="J77" s="42"/>
      <c r="K77" s="42"/>
      <c r="L77" s="29"/>
    </row>
    <row r="81" spans="2:47" s="1" customFormat="1" ht="6.95" customHeight="1">
      <c r="B81" s="43"/>
      <c r="C81" s="44"/>
      <c r="D81" s="44"/>
      <c r="E81" s="44"/>
      <c r="F81" s="44"/>
      <c r="G81" s="44"/>
      <c r="H81" s="44"/>
      <c r="I81" s="44"/>
      <c r="J81" s="44"/>
      <c r="K81" s="44"/>
      <c r="L81" s="29"/>
    </row>
    <row r="82" spans="2:47" s="1" customFormat="1" ht="24.95" customHeight="1">
      <c r="B82" s="29"/>
      <c r="C82" s="21" t="s">
        <v>126</v>
      </c>
      <c r="L82" s="29"/>
    </row>
    <row r="83" spans="2:47" s="1" customFormat="1" ht="6.95" customHeight="1">
      <c r="B83" s="29"/>
      <c r="L83" s="29"/>
    </row>
    <row r="84" spans="2:47" s="1" customFormat="1" ht="12" customHeight="1">
      <c r="B84" s="29"/>
      <c r="C84" s="26" t="s">
        <v>14</v>
      </c>
      <c r="L84" s="29"/>
    </row>
    <row r="85" spans="2:47" s="1" customFormat="1" ht="26.25" customHeight="1">
      <c r="B85" s="29"/>
      <c r="E85" s="235" t="str">
        <f>E7</f>
        <v>NPK a.s., Pardubická nemocnice, Výstavba pavilonu CUP s centralizací akutních provozů - Podzemní chodba</v>
      </c>
      <c r="F85" s="236"/>
      <c r="G85" s="236"/>
      <c r="H85" s="236"/>
      <c r="L85" s="29"/>
    </row>
    <row r="86" spans="2:47" s="1" customFormat="1" ht="12" customHeight="1">
      <c r="B86" s="29"/>
      <c r="C86" s="26" t="s">
        <v>121</v>
      </c>
      <c r="L86" s="29"/>
    </row>
    <row r="87" spans="2:47" s="1" customFormat="1" ht="16.5" customHeight="1">
      <c r="B87" s="29"/>
      <c r="E87" s="228" t="str">
        <f>E9</f>
        <v>D2_01 - Příprava území</v>
      </c>
      <c r="F87" s="234"/>
      <c r="G87" s="234"/>
      <c r="H87" s="234"/>
      <c r="L87" s="29"/>
    </row>
    <row r="88" spans="2:47" s="1" customFormat="1" ht="6.95" customHeight="1">
      <c r="B88" s="29"/>
      <c r="L88" s="29"/>
    </row>
    <row r="89" spans="2:47" s="1" customFormat="1" ht="12" customHeight="1">
      <c r="B89" s="29"/>
      <c r="C89" s="26" t="s">
        <v>18</v>
      </c>
      <c r="F89" s="24" t="str">
        <f>F12</f>
        <v>Pardubice</v>
      </c>
      <c r="I89" s="26" t="s">
        <v>20</v>
      </c>
      <c r="J89" s="49">
        <f>IF(J12="","",J12)</f>
        <v>44657</v>
      </c>
      <c r="L89" s="29"/>
    </row>
    <row r="90" spans="2:47" s="1" customFormat="1" ht="6.95" customHeight="1">
      <c r="B90" s="29"/>
      <c r="L90" s="29"/>
    </row>
    <row r="91" spans="2:47" s="1" customFormat="1" ht="25.7" customHeight="1">
      <c r="B91" s="29"/>
      <c r="C91" s="26" t="s">
        <v>21</v>
      </c>
      <c r="F91" s="24" t="str">
        <f>E15</f>
        <v>Pardubický kraj</v>
      </c>
      <c r="I91" s="26" t="s">
        <v>27</v>
      </c>
      <c r="J91" s="27" t="str">
        <f>E21</f>
        <v>Penta Projekt s.r.o., Mrštíkova 12, Jihlava</v>
      </c>
      <c r="L91" s="29"/>
    </row>
    <row r="92" spans="2:47" s="1" customFormat="1" ht="15.2" customHeight="1">
      <c r="B92" s="29"/>
      <c r="C92" s="26" t="s">
        <v>25</v>
      </c>
      <c r="F92" s="24" t="str">
        <f>IF(E18="","",E18)</f>
        <v xml:space="preserve"> </v>
      </c>
      <c r="I92" s="26" t="s">
        <v>30</v>
      </c>
      <c r="J92" s="27" t="str">
        <f>E24</f>
        <v>Ing. Avuk</v>
      </c>
      <c r="L92" s="29"/>
    </row>
    <row r="93" spans="2:47" s="1" customFormat="1" ht="10.35" customHeight="1">
      <c r="B93" s="29"/>
      <c r="L93" s="29"/>
    </row>
    <row r="94" spans="2:47" s="1" customFormat="1" ht="29.25" customHeight="1">
      <c r="B94" s="29"/>
      <c r="C94" s="102" t="s">
        <v>127</v>
      </c>
      <c r="D94" s="94"/>
      <c r="E94" s="94"/>
      <c r="F94" s="94"/>
      <c r="G94" s="94"/>
      <c r="H94" s="94"/>
      <c r="I94" s="94"/>
      <c r="J94" s="103" t="s">
        <v>128</v>
      </c>
      <c r="K94" s="94"/>
      <c r="L94" s="29"/>
    </row>
    <row r="95" spans="2:47" s="1" customFormat="1" ht="10.35" customHeight="1">
      <c r="B95" s="29"/>
      <c r="L95" s="29"/>
    </row>
    <row r="96" spans="2:47" s="1" customFormat="1" ht="22.9" customHeight="1">
      <c r="B96" s="29"/>
      <c r="C96" s="104" t="s">
        <v>129</v>
      </c>
      <c r="J96" s="62">
        <f>J120</f>
        <v>0</v>
      </c>
      <c r="L96" s="29"/>
      <c r="AU96" s="17" t="s">
        <v>130</v>
      </c>
    </row>
    <row r="97" spans="2:12" s="8" customFormat="1" ht="24.95" customHeight="1">
      <c r="B97" s="105"/>
      <c r="D97" s="106" t="s">
        <v>131</v>
      </c>
      <c r="E97" s="107"/>
      <c r="F97" s="107"/>
      <c r="G97" s="107"/>
      <c r="H97" s="107"/>
      <c r="I97" s="107"/>
      <c r="J97" s="108">
        <f>J121</f>
        <v>0</v>
      </c>
      <c r="L97" s="105"/>
    </row>
    <row r="98" spans="2:12" s="9" customFormat="1" ht="19.899999999999999" customHeight="1">
      <c r="B98" s="109"/>
      <c r="D98" s="110" t="s">
        <v>132</v>
      </c>
      <c r="E98" s="111"/>
      <c r="F98" s="111"/>
      <c r="G98" s="111"/>
      <c r="H98" s="111"/>
      <c r="I98" s="111"/>
      <c r="J98" s="112">
        <f>J122</f>
        <v>0</v>
      </c>
      <c r="L98" s="109"/>
    </row>
    <row r="99" spans="2:12" s="9" customFormat="1" ht="19.899999999999999" customHeight="1">
      <c r="B99" s="109"/>
      <c r="D99" s="110" t="s">
        <v>1132</v>
      </c>
      <c r="E99" s="111"/>
      <c r="F99" s="111"/>
      <c r="G99" s="111"/>
      <c r="H99" s="111"/>
      <c r="I99" s="111"/>
      <c r="J99" s="112">
        <f>J147</f>
        <v>0</v>
      </c>
      <c r="L99" s="109"/>
    </row>
    <row r="100" spans="2:12" s="9" customFormat="1" ht="19.899999999999999" customHeight="1">
      <c r="B100" s="109"/>
      <c r="D100" s="110" t="s">
        <v>1133</v>
      </c>
      <c r="E100" s="111"/>
      <c r="F100" s="111"/>
      <c r="G100" s="111"/>
      <c r="H100" s="111"/>
      <c r="I100" s="111"/>
      <c r="J100" s="112">
        <f>J156</f>
        <v>0</v>
      </c>
      <c r="L100" s="109"/>
    </row>
    <row r="101" spans="2:12" s="1" customFormat="1" ht="21.75" customHeight="1">
      <c r="B101" s="29"/>
      <c r="L101" s="29"/>
    </row>
    <row r="102" spans="2:12" s="1" customFormat="1" ht="6.95" customHeight="1">
      <c r="B102" s="41"/>
      <c r="C102" s="42"/>
      <c r="D102" s="42"/>
      <c r="E102" s="42"/>
      <c r="F102" s="42"/>
      <c r="G102" s="42"/>
      <c r="H102" s="42"/>
      <c r="I102" s="42"/>
      <c r="J102" s="42"/>
      <c r="K102" s="42"/>
      <c r="L102" s="29"/>
    </row>
    <row r="106" spans="2:12" s="1" customFormat="1" ht="6.95" customHeight="1">
      <c r="B106" s="43"/>
      <c r="C106" s="44"/>
      <c r="D106" s="44"/>
      <c r="E106" s="44"/>
      <c r="F106" s="44"/>
      <c r="G106" s="44"/>
      <c r="H106" s="44"/>
      <c r="I106" s="44"/>
      <c r="J106" s="44"/>
      <c r="K106" s="44"/>
      <c r="L106" s="29"/>
    </row>
    <row r="107" spans="2:12" s="1" customFormat="1" ht="24.95" customHeight="1">
      <c r="B107" s="29"/>
      <c r="C107" s="21" t="s">
        <v>145</v>
      </c>
      <c r="L107" s="29"/>
    </row>
    <row r="108" spans="2:12" s="1" customFormat="1" ht="6.95" customHeight="1">
      <c r="B108" s="29"/>
      <c r="L108" s="29"/>
    </row>
    <row r="109" spans="2:12" s="1" customFormat="1" ht="12" customHeight="1">
      <c r="B109" s="29"/>
      <c r="C109" s="26" t="s">
        <v>14</v>
      </c>
      <c r="L109" s="29"/>
    </row>
    <row r="110" spans="2:12" s="1" customFormat="1" ht="26.25" customHeight="1">
      <c r="B110" s="29"/>
      <c r="E110" s="235" t="str">
        <f>E7</f>
        <v>NPK a.s., Pardubická nemocnice, Výstavba pavilonu CUP s centralizací akutních provozů - Podzemní chodba</v>
      </c>
      <c r="F110" s="236"/>
      <c r="G110" s="236"/>
      <c r="H110" s="236"/>
      <c r="L110" s="29"/>
    </row>
    <row r="111" spans="2:12" s="1" customFormat="1" ht="12" customHeight="1">
      <c r="B111" s="29"/>
      <c r="C111" s="26" t="s">
        <v>121</v>
      </c>
      <c r="L111" s="29"/>
    </row>
    <row r="112" spans="2:12" s="1" customFormat="1" ht="16.5" customHeight="1">
      <c r="B112" s="29"/>
      <c r="E112" s="228" t="str">
        <f>E9</f>
        <v>D2_01 - Příprava území</v>
      </c>
      <c r="F112" s="234"/>
      <c r="G112" s="234"/>
      <c r="H112" s="234"/>
      <c r="L112" s="29"/>
    </row>
    <row r="113" spans="2:65" s="1" customFormat="1" ht="6.95" customHeight="1">
      <c r="B113" s="29"/>
      <c r="L113" s="29"/>
    </row>
    <row r="114" spans="2:65" s="1" customFormat="1" ht="12" customHeight="1">
      <c r="B114" s="29"/>
      <c r="C114" s="26" t="s">
        <v>18</v>
      </c>
      <c r="F114" s="24" t="str">
        <f>F12</f>
        <v>Pardubice</v>
      </c>
      <c r="I114" s="26" t="s">
        <v>20</v>
      </c>
      <c r="J114" s="49">
        <f>IF(J12="","",J12)</f>
        <v>44657</v>
      </c>
      <c r="L114" s="29"/>
    </row>
    <row r="115" spans="2:65" s="1" customFormat="1" ht="6.95" customHeight="1">
      <c r="B115" s="29"/>
      <c r="L115" s="29"/>
    </row>
    <row r="116" spans="2:65" s="1" customFormat="1" ht="25.7" customHeight="1">
      <c r="B116" s="29"/>
      <c r="C116" s="26" t="s">
        <v>21</v>
      </c>
      <c r="F116" s="24" t="str">
        <f>E15</f>
        <v>Pardubický kraj</v>
      </c>
      <c r="I116" s="26" t="s">
        <v>27</v>
      </c>
      <c r="J116" s="27" t="str">
        <f>E21</f>
        <v>Penta Projekt s.r.o., Mrštíkova 12, Jihlava</v>
      </c>
      <c r="L116" s="29"/>
    </row>
    <row r="117" spans="2:65" s="1" customFormat="1" ht="15.2" customHeight="1">
      <c r="B117" s="29"/>
      <c r="C117" s="26" t="s">
        <v>25</v>
      </c>
      <c r="F117" s="24" t="str">
        <f>IF(E18="","",E18)</f>
        <v xml:space="preserve"> </v>
      </c>
      <c r="I117" s="26" t="s">
        <v>30</v>
      </c>
      <c r="J117" s="27" t="str">
        <f>E24</f>
        <v>Ing. Avuk</v>
      </c>
      <c r="L117" s="29"/>
    </row>
    <row r="118" spans="2:65" s="1" customFormat="1" ht="10.35" customHeight="1">
      <c r="B118" s="29"/>
      <c r="L118" s="29"/>
    </row>
    <row r="119" spans="2:65" s="10" customFormat="1" ht="29.25" customHeight="1">
      <c r="B119" s="113"/>
      <c r="C119" s="114" t="s">
        <v>146</v>
      </c>
      <c r="D119" s="115" t="s">
        <v>57</v>
      </c>
      <c r="E119" s="115" t="s">
        <v>53</v>
      </c>
      <c r="F119" s="115" t="s">
        <v>54</v>
      </c>
      <c r="G119" s="115" t="s">
        <v>147</v>
      </c>
      <c r="H119" s="115" t="s">
        <v>148</v>
      </c>
      <c r="I119" s="115" t="s">
        <v>149</v>
      </c>
      <c r="J119" s="115" t="s">
        <v>128</v>
      </c>
      <c r="K119" s="116" t="s">
        <v>150</v>
      </c>
      <c r="L119" s="113"/>
      <c r="M119" s="55" t="s">
        <v>1</v>
      </c>
      <c r="N119" s="56" t="s">
        <v>36</v>
      </c>
      <c r="O119" s="56" t="s">
        <v>151</v>
      </c>
      <c r="P119" s="56" t="s">
        <v>152</v>
      </c>
      <c r="Q119" s="56" t="s">
        <v>153</v>
      </c>
      <c r="R119" s="56" t="s">
        <v>154</v>
      </c>
      <c r="S119" s="56" t="s">
        <v>155</v>
      </c>
      <c r="T119" s="57" t="s">
        <v>156</v>
      </c>
    </row>
    <row r="120" spans="2:65" s="1" customFormat="1" ht="22.9" customHeight="1">
      <c r="B120" s="29"/>
      <c r="C120" s="60" t="s">
        <v>157</v>
      </c>
      <c r="J120" s="117">
        <f>BK120</f>
        <v>0</v>
      </c>
      <c r="L120" s="29"/>
      <c r="M120" s="58"/>
      <c r="N120" s="50"/>
      <c r="O120" s="50"/>
      <c r="P120" s="118">
        <f>P121</f>
        <v>37.611999999999995</v>
      </c>
      <c r="Q120" s="50"/>
      <c r="R120" s="118">
        <f>R121</f>
        <v>0</v>
      </c>
      <c r="S120" s="50"/>
      <c r="T120" s="119">
        <f>T121</f>
        <v>31.529999999999998</v>
      </c>
      <c r="AT120" s="17" t="s">
        <v>71</v>
      </c>
      <c r="AU120" s="17" t="s">
        <v>130</v>
      </c>
      <c r="BK120" s="120">
        <f>BK121</f>
        <v>0</v>
      </c>
    </row>
    <row r="121" spans="2:65" s="11" customFormat="1" ht="25.9" customHeight="1">
      <c r="B121" s="121"/>
      <c r="D121" s="122" t="s">
        <v>71</v>
      </c>
      <c r="E121" s="123" t="s">
        <v>158</v>
      </c>
      <c r="F121" s="123" t="s">
        <v>159</v>
      </c>
      <c r="J121" s="124">
        <f>BK121</f>
        <v>0</v>
      </c>
      <c r="L121" s="121"/>
      <c r="M121" s="125"/>
      <c r="P121" s="126">
        <f>P122+P147+P156</f>
        <v>37.611999999999995</v>
      </c>
      <c r="R121" s="126">
        <f>R122+R147+R156</f>
        <v>0</v>
      </c>
      <c r="T121" s="127">
        <f>T122+T147+T156</f>
        <v>31.529999999999998</v>
      </c>
      <c r="AR121" s="122" t="s">
        <v>79</v>
      </c>
      <c r="AT121" s="128" t="s">
        <v>71</v>
      </c>
      <c r="AU121" s="128" t="s">
        <v>72</v>
      </c>
      <c r="AY121" s="122" t="s">
        <v>160</v>
      </c>
      <c r="BK121" s="129">
        <f>BK122+BK147+BK156</f>
        <v>0</v>
      </c>
    </row>
    <row r="122" spans="2:65" s="11" customFormat="1" ht="22.9" customHeight="1">
      <c r="B122" s="121"/>
      <c r="D122" s="122" t="s">
        <v>71</v>
      </c>
      <c r="E122" s="130" t="s">
        <v>79</v>
      </c>
      <c r="F122" s="130" t="s">
        <v>161</v>
      </c>
      <c r="J122" s="131">
        <f>BK122</f>
        <v>0</v>
      </c>
      <c r="L122" s="121"/>
      <c r="M122" s="125"/>
      <c r="P122" s="126">
        <f>SUM(P123:P146)</f>
        <v>17.606999999999999</v>
      </c>
      <c r="R122" s="126">
        <f>SUM(R123:R146)</f>
        <v>0</v>
      </c>
      <c r="T122" s="127">
        <f>SUM(T123:T146)</f>
        <v>31.529999999999998</v>
      </c>
      <c r="AR122" s="122" t="s">
        <v>79</v>
      </c>
      <c r="AT122" s="128" t="s">
        <v>71</v>
      </c>
      <c r="AU122" s="128" t="s">
        <v>79</v>
      </c>
      <c r="AY122" s="122" t="s">
        <v>160</v>
      </c>
      <c r="BK122" s="129">
        <f>SUM(BK123:BK146)</f>
        <v>0</v>
      </c>
    </row>
    <row r="123" spans="2:65" s="1" customFormat="1" ht="24.2" customHeight="1">
      <c r="B123" s="132"/>
      <c r="C123" s="133" t="s">
        <v>79</v>
      </c>
      <c r="D123" s="133" t="s">
        <v>162</v>
      </c>
      <c r="E123" s="134" t="s">
        <v>1134</v>
      </c>
      <c r="F123" s="135" t="s">
        <v>1135</v>
      </c>
      <c r="G123" s="136" t="s">
        <v>165</v>
      </c>
      <c r="H123" s="137">
        <v>45</v>
      </c>
      <c r="I123" s="138">
        <v>0</v>
      </c>
      <c r="J123" s="138">
        <f>ROUND(I123*H123,2)</f>
        <v>0</v>
      </c>
      <c r="K123" s="135" t="s">
        <v>166</v>
      </c>
      <c r="L123" s="29"/>
      <c r="M123" s="139" t="s">
        <v>1</v>
      </c>
      <c r="N123" s="140" t="s">
        <v>37</v>
      </c>
      <c r="O123" s="141">
        <v>0.108</v>
      </c>
      <c r="P123" s="141">
        <f>O123*H123</f>
        <v>4.8600000000000003</v>
      </c>
      <c r="Q123" s="141">
        <v>0</v>
      </c>
      <c r="R123" s="141">
        <f>Q123*H123</f>
        <v>0</v>
      </c>
      <c r="S123" s="141">
        <v>0.22</v>
      </c>
      <c r="T123" s="142">
        <f>S123*H123</f>
        <v>9.9</v>
      </c>
      <c r="AR123" s="143" t="s">
        <v>167</v>
      </c>
      <c r="AT123" s="143" t="s">
        <v>162</v>
      </c>
      <c r="AU123" s="143" t="s">
        <v>81</v>
      </c>
      <c r="AY123" s="17" t="s">
        <v>160</v>
      </c>
      <c r="BE123" s="144">
        <f>IF(N123="základní",J123,0)</f>
        <v>0</v>
      </c>
      <c r="BF123" s="144">
        <f>IF(N123="snížená",J123,0)</f>
        <v>0</v>
      </c>
      <c r="BG123" s="144">
        <f>IF(N123="zákl. přenesená",J123,0)</f>
        <v>0</v>
      </c>
      <c r="BH123" s="144">
        <f>IF(N123="sníž. přenesená",J123,0)</f>
        <v>0</v>
      </c>
      <c r="BI123" s="144">
        <f>IF(N123="nulová",J123,0)</f>
        <v>0</v>
      </c>
      <c r="BJ123" s="17" t="s">
        <v>79</v>
      </c>
      <c r="BK123" s="144">
        <f>ROUND(I123*H123,2)</f>
        <v>0</v>
      </c>
      <c r="BL123" s="17" t="s">
        <v>167</v>
      </c>
      <c r="BM123" s="143" t="s">
        <v>1136</v>
      </c>
    </row>
    <row r="124" spans="2:65" s="1" customFormat="1">
      <c r="B124" s="29"/>
      <c r="D124" s="145" t="s">
        <v>169</v>
      </c>
      <c r="F124" s="146" t="s">
        <v>1137</v>
      </c>
      <c r="L124" s="29"/>
      <c r="M124" s="147"/>
      <c r="T124" s="52"/>
      <c r="AT124" s="17" t="s">
        <v>169</v>
      </c>
      <c r="AU124" s="17" t="s">
        <v>81</v>
      </c>
    </row>
    <row r="125" spans="2:65" s="12" customFormat="1" ht="22.5">
      <c r="B125" s="148"/>
      <c r="D125" s="149" t="s">
        <v>171</v>
      </c>
      <c r="E125" s="150" t="s">
        <v>1</v>
      </c>
      <c r="F125" s="151" t="s">
        <v>1138</v>
      </c>
      <c r="H125" s="150" t="s">
        <v>1</v>
      </c>
      <c r="L125" s="148"/>
      <c r="M125" s="152"/>
      <c r="T125" s="153"/>
      <c r="AT125" s="150" t="s">
        <v>171</v>
      </c>
      <c r="AU125" s="150" t="s">
        <v>81</v>
      </c>
      <c r="AV125" s="12" t="s">
        <v>79</v>
      </c>
      <c r="AW125" s="12" t="s">
        <v>29</v>
      </c>
      <c r="AX125" s="12" t="s">
        <v>72</v>
      </c>
      <c r="AY125" s="150" t="s">
        <v>160</v>
      </c>
    </row>
    <row r="126" spans="2:65" s="12" customFormat="1">
      <c r="B126" s="148"/>
      <c r="D126" s="149" t="s">
        <v>171</v>
      </c>
      <c r="E126" s="150" t="s">
        <v>1</v>
      </c>
      <c r="F126" s="151" t="s">
        <v>173</v>
      </c>
      <c r="H126" s="150" t="s">
        <v>1</v>
      </c>
      <c r="L126" s="148"/>
      <c r="M126" s="152"/>
      <c r="T126" s="153"/>
      <c r="AT126" s="150" t="s">
        <v>171</v>
      </c>
      <c r="AU126" s="150" t="s">
        <v>81</v>
      </c>
      <c r="AV126" s="12" t="s">
        <v>79</v>
      </c>
      <c r="AW126" s="12" t="s">
        <v>29</v>
      </c>
      <c r="AX126" s="12" t="s">
        <v>72</v>
      </c>
      <c r="AY126" s="150" t="s">
        <v>160</v>
      </c>
    </row>
    <row r="127" spans="2:65" s="12" customFormat="1">
      <c r="B127" s="148"/>
      <c r="D127" s="149" t="s">
        <v>171</v>
      </c>
      <c r="E127" s="150" t="s">
        <v>1</v>
      </c>
      <c r="F127" s="151" t="s">
        <v>1139</v>
      </c>
      <c r="H127" s="150" t="s">
        <v>1</v>
      </c>
      <c r="L127" s="148"/>
      <c r="M127" s="152"/>
      <c r="T127" s="153"/>
      <c r="AT127" s="150" t="s">
        <v>171</v>
      </c>
      <c r="AU127" s="150" t="s">
        <v>81</v>
      </c>
      <c r="AV127" s="12" t="s">
        <v>79</v>
      </c>
      <c r="AW127" s="12" t="s">
        <v>29</v>
      </c>
      <c r="AX127" s="12" t="s">
        <v>72</v>
      </c>
      <c r="AY127" s="150" t="s">
        <v>160</v>
      </c>
    </row>
    <row r="128" spans="2:65" s="12" customFormat="1">
      <c r="B128" s="148"/>
      <c r="D128" s="149" t="s">
        <v>171</v>
      </c>
      <c r="E128" s="150" t="s">
        <v>1</v>
      </c>
      <c r="F128" s="151" t="s">
        <v>173</v>
      </c>
      <c r="H128" s="150" t="s">
        <v>1</v>
      </c>
      <c r="L128" s="148"/>
      <c r="M128" s="152"/>
      <c r="T128" s="153"/>
      <c r="AT128" s="150" t="s">
        <v>171</v>
      </c>
      <c r="AU128" s="150" t="s">
        <v>81</v>
      </c>
      <c r="AV128" s="12" t="s">
        <v>79</v>
      </c>
      <c r="AW128" s="12" t="s">
        <v>29</v>
      </c>
      <c r="AX128" s="12" t="s">
        <v>72</v>
      </c>
      <c r="AY128" s="150" t="s">
        <v>160</v>
      </c>
    </row>
    <row r="129" spans="2:65" s="13" customFormat="1">
      <c r="B129" s="154"/>
      <c r="D129" s="149" t="s">
        <v>171</v>
      </c>
      <c r="E129" s="155" t="s">
        <v>1</v>
      </c>
      <c r="F129" s="156" t="s">
        <v>1140</v>
      </c>
      <c r="H129" s="157">
        <v>45</v>
      </c>
      <c r="L129" s="154"/>
      <c r="M129" s="158"/>
      <c r="T129" s="159"/>
      <c r="AT129" s="155" t="s">
        <v>171</v>
      </c>
      <c r="AU129" s="155" t="s">
        <v>81</v>
      </c>
      <c r="AV129" s="13" t="s">
        <v>81</v>
      </c>
      <c r="AW129" s="13" t="s">
        <v>29</v>
      </c>
      <c r="AX129" s="13" t="s">
        <v>72</v>
      </c>
      <c r="AY129" s="155" t="s">
        <v>160</v>
      </c>
    </row>
    <row r="130" spans="2:65" s="14" customFormat="1">
      <c r="B130" s="160"/>
      <c r="D130" s="149" t="s">
        <v>171</v>
      </c>
      <c r="E130" s="161" t="s">
        <v>1</v>
      </c>
      <c r="F130" s="162" t="s">
        <v>176</v>
      </c>
      <c r="H130" s="163">
        <v>45</v>
      </c>
      <c r="L130" s="160"/>
      <c r="M130" s="164"/>
      <c r="T130" s="165"/>
      <c r="AT130" s="161" t="s">
        <v>171</v>
      </c>
      <c r="AU130" s="161" t="s">
        <v>81</v>
      </c>
      <c r="AV130" s="14" t="s">
        <v>167</v>
      </c>
      <c r="AW130" s="14" t="s">
        <v>29</v>
      </c>
      <c r="AX130" s="14" t="s">
        <v>79</v>
      </c>
      <c r="AY130" s="161" t="s">
        <v>160</v>
      </c>
    </row>
    <row r="131" spans="2:65" s="1" customFormat="1" ht="24.2" customHeight="1">
      <c r="B131" s="132"/>
      <c r="C131" s="133" t="s">
        <v>81</v>
      </c>
      <c r="D131" s="133" t="s">
        <v>162</v>
      </c>
      <c r="E131" s="134" t="s">
        <v>1141</v>
      </c>
      <c r="F131" s="135" t="s">
        <v>1142</v>
      </c>
      <c r="G131" s="136" t="s">
        <v>165</v>
      </c>
      <c r="H131" s="137">
        <v>45</v>
      </c>
      <c r="I131" s="138">
        <v>0</v>
      </c>
      <c r="J131" s="138">
        <f>ROUND(I131*H131,2)</f>
        <v>0</v>
      </c>
      <c r="K131" s="135" t="s">
        <v>166</v>
      </c>
      <c r="L131" s="29"/>
      <c r="M131" s="139" t="s">
        <v>1</v>
      </c>
      <c r="N131" s="140" t="s">
        <v>37</v>
      </c>
      <c r="O131" s="141">
        <v>0.253</v>
      </c>
      <c r="P131" s="141">
        <f>O131*H131</f>
        <v>11.385</v>
      </c>
      <c r="Q131" s="141">
        <v>0</v>
      </c>
      <c r="R131" s="141">
        <f>Q131*H131</f>
        <v>0</v>
      </c>
      <c r="S131" s="141">
        <v>0.45</v>
      </c>
      <c r="T131" s="142">
        <f>S131*H131</f>
        <v>20.25</v>
      </c>
      <c r="AR131" s="143" t="s">
        <v>167</v>
      </c>
      <c r="AT131" s="143" t="s">
        <v>162</v>
      </c>
      <c r="AU131" s="143" t="s">
        <v>81</v>
      </c>
      <c r="AY131" s="17" t="s">
        <v>160</v>
      </c>
      <c r="BE131" s="144">
        <f>IF(N131="základní",J131,0)</f>
        <v>0</v>
      </c>
      <c r="BF131" s="144">
        <f>IF(N131="snížená",J131,0)</f>
        <v>0</v>
      </c>
      <c r="BG131" s="144">
        <f>IF(N131="zákl. přenesená",J131,0)</f>
        <v>0</v>
      </c>
      <c r="BH131" s="144">
        <f>IF(N131="sníž. přenesená",J131,0)</f>
        <v>0</v>
      </c>
      <c r="BI131" s="144">
        <f>IF(N131="nulová",J131,0)</f>
        <v>0</v>
      </c>
      <c r="BJ131" s="17" t="s">
        <v>79</v>
      </c>
      <c r="BK131" s="144">
        <f>ROUND(I131*H131,2)</f>
        <v>0</v>
      </c>
      <c r="BL131" s="17" t="s">
        <v>167</v>
      </c>
      <c r="BM131" s="143" t="s">
        <v>1143</v>
      </c>
    </row>
    <row r="132" spans="2:65" s="1" customFormat="1">
      <c r="B132" s="29"/>
      <c r="D132" s="145" t="s">
        <v>169</v>
      </c>
      <c r="F132" s="146" t="s">
        <v>1144</v>
      </c>
      <c r="L132" s="29"/>
      <c r="M132" s="147"/>
      <c r="T132" s="52"/>
      <c r="AT132" s="17" t="s">
        <v>169</v>
      </c>
      <c r="AU132" s="17" t="s">
        <v>81</v>
      </c>
    </row>
    <row r="133" spans="2:65" s="12" customFormat="1" ht="22.5">
      <c r="B133" s="148"/>
      <c r="D133" s="149" t="s">
        <v>171</v>
      </c>
      <c r="E133" s="150" t="s">
        <v>1</v>
      </c>
      <c r="F133" s="151" t="s">
        <v>1138</v>
      </c>
      <c r="H133" s="150" t="s">
        <v>1</v>
      </c>
      <c r="L133" s="148"/>
      <c r="M133" s="152"/>
      <c r="T133" s="153"/>
      <c r="AT133" s="150" t="s">
        <v>171</v>
      </c>
      <c r="AU133" s="150" t="s">
        <v>81</v>
      </c>
      <c r="AV133" s="12" t="s">
        <v>79</v>
      </c>
      <c r="AW133" s="12" t="s">
        <v>29</v>
      </c>
      <c r="AX133" s="12" t="s">
        <v>72</v>
      </c>
      <c r="AY133" s="150" t="s">
        <v>160</v>
      </c>
    </row>
    <row r="134" spans="2:65" s="12" customFormat="1">
      <c r="B134" s="148"/>
      <c r="D134" s="149" t="s">
        <v>171</v>
      </c>
      <c r="E134" s="150" t="s">
        <v>1</v>
      </c>
      <c r="F134" s="151" t="s">
        <v>173</v>
      </c>
      <c r="H134" s="150" t="s">
        <v>1</v>
      </c>
      <c r="L134" s="148"/>
      <c r="M134" s="152"/>
      <c r="T134" s="153"/>
      <c r="AT134" s="150" t="s">
        <v>171</v>
      </c>
      <c r="AU134" s="150" t="s">
        <v>81</v>
      </c>
      <c r="AV134" s="12" t="s">
        <v>79</v>
      </c>
      <c r="AW134" s="12" t="s">
        <v>29</v>
      </c>
      <c r="AX134" s="12" t="s">
        <v>72</v>
      </c>
      <c r="AY134" s="150" t="s">
        <v>160</v>
      </c>
    </row>
    <row r="135" spans="2:65" s="12" customFormat="1">
      <c r="B135" s="148"/>
      <c r="D135" s="149" t="s">
        <v>171</v>
      </c>
      <c r="E135" s="150" t="s">
        <v>1</v>
      </c>
      <c r="F135" s="151" t="s">
        <v>1139</v>
      </c>
      <c r="H135" s="150" t="s">
        <v>1</v>
      </c>
      <c r="L135" s="148"/>
      <c r="M135" s="152"/>
      <c r="T135" s="153"/>
      <c r="AT135" s="150" t="s">
        <v>171</v>
      </c>
      <c r="AU135" s="150" t="s">
        <v>81</v>
      </c>
      <c r="AV135" s="12" t="s">
        <v>79</v>
      </c>
      <c r="AW135" s="12" t="s">
        <v>29</v>
      </c>
      <c r="AX135" s="12" t="s">
        <v>72</v>
      </c>
      <c r="AY135" s="150" t="s">
        <v>160</v>
      </c>
    </row>
    <row r="136" spans="2:65" s="12" customFormat="1">
      <c r="B136" s="148"/>
      <c r="D136" s="149" t="s">
        <v>171</v>
      </c>
      <c r="E136" s="150" t="s">
        <v>1</v>
      </c>
      <c r="F136" s="151" t="s">
        <v>173</v>
      </c>
      <c r="H136" s="150" t="s">
        <v>1</v>
      </c>
      <c r="L136" s="148"/>
      <c r="M136" s="152"/>
      <c r="T136" s="153"/>
      <c r="AT136" s="150" t="s">
        <v>171</v>
      </c>
      <c r="AU136" s="150" t="s">
        <v>81</v>
      </c>
      <c r="AV136" s="12" t="s">
        <v>79</v>
      </c>
      <c r="AW136" s="12" t="s">
        <v>29</v>
      </c>
      <c r="AX136" s="12" t="s">
        <v>72</v>
      </c>
      <c r="AY136" s="150" t="s">
        <v>160</v>
      </c>
    </row>
    <row r="137" spans="2:65" s="13" customFormat="1">
      <c r="B137" s="154"/>
      <c r="D137" s="149" t="s">
        <v>171</v>
      </c>
      <c r="E137" s="155" t="s">
        <v>1</v>
      </c>
      <c r="F137" s="156" t="s">
        <v>1145</v>
      </c>
      <c r="H137" s="157">
        <v>45</v>
      </c>
      <c r="L137" s="154"/>
      <c r="M137" s="158"/>
      <c r="T137" s="159"/>
      <c r="AT137" s="155" t="s">
        <v>171</v>
      </c>
      <c r="AU137" s="155" t="s">
        <v>81</v>
      </c>
      <c r="AV137" s="13" t="s">
        <v>81</v>
      </c>
      <c r="AW137" s="13" t="s">
        <v>29</v>
      </c>
      <c r="AX137" s="13" t="s">
        <v>72</v>
      </c>
      <c r="AY137" s="155" t="s">
        <v>160</v>
      </c>
    </row>
    <row r="138" spans="2:65" s="14" customFormat="1">
      <c r="B138" s="160"/>
      <c r="D138" s="149" t="s">
        <v>171</v>
      </c>
      <c r="E138" s="161" t="s">
        <v>1</v>
      </c>
      <c r="F138" s="162" t="s">
        <v>176</v>
      </c>
      <c r="H138" s="163">
        <v>45</v>
      </c>
      <c r="L138" s="160"/>
      <c r="M138" s="164"/>
      <c r="T138" s="165"/>
      <c r="AT138" s="161" t="s">
        <v>171</v>
      </c>
      <c r="AU138" s="161" t="s">
        <v>81</v>
      </c>
      <c r="AV138" s="14" t="s">
        <v>167</v>
      </c>
      <c r="AW138" s="14" t="s">
        <v>29</v>
      </c>
      <c r="AX138" s="14" t="s">
        <v>79</v>
      </c>
      <c r="AY138" s="161" t="s">
        <v>160</v>
      </c>
    </row>
    <row r="139" spans="2:65" s="1" customFormat="1" ht="16.5" customHeight="1">
      <c r="B139" s="132"/>
      <c r="C139" s="133" t="s">
        <v>184</v>
      </c>
      <c r="D139" s="133" t="s">
        <v>162</v>
      </c>
      <c r="E139" s="134" t="s">
        <v>1146</v>
      </c>
      <c r="F139" s="135" t="s">
        <v>1147</v>
      </c>
      <c r="G139" s="136" t="s">
        <v>382</v>
      </c>
      <c r="H139" s="137">
        <v>6</v>
      </c>
      <c r="I139" s="138">
        <v>0</v>
      </c>
      <c r="J139" s="138">
        <f>ROUND(I139*H139,2)</f>
        <v>0</v>
      </c>
      <c r="K139" s="135" t="s">
        <v>166</v>
      </c>
      <c r="L139" s="29"/>
      <c r="M139" s="139" t="s">
        <v>1</v>
      </c>
      <c r="N139" s="140" t="s">
        <v>37</v>
      </c>
      <c r="O139" s="141">
        <v>0.22700000000000001</v>
      </c>
      <c r="P139" s="141">
        <f>O139*H139</f>
        <v>1.3620000000000001</v>
      </c>
      <c r="Q139" s="141">
        <v>0</v>
      </c>
      <c r="R139" s="141">
        <f>Q139*H139</f>
        <v>0</v>
      </c>
      <c r="S139" s="141">
        <v>0.23</v>
      </c>
      <c r="T139" s="142">
        <f>S139*H139</f>
        <v>1.3800000000000001</v>
      </c>
      <c r="AR139" s="143" t="s">
        <v>167</v>
      </c>
      <c r="AT139" s="143" t="s">
        <v>162</v>
      </c>
      <c r="AU139" s="143" t="s">
        <v>81</v>
      </c>
      <c r="AY139" s="17" t="s">
        <v>160</v>
      </c>
      <c r="BE139" s="144">
        <f>IF(N139="základní",J139,0)</f>
        <v>0</v>
      </c>
      <c r="BF139" s="144">
        <f>IF(N139="snížená",J139,0)</f>
        <v>0</v>
      </c>
      <c r="BG139" s="144">
        <f>IF(N139="zákl. přenesená",J139,0)</f>
        <v>0</v>
      </c>
      <c r="BH139" s="144">
        <f>IF(N139="sníž. přenesená",J139,0)</f>
        <v>0</v>
      </c>
      <c r="BI139" s="144">
        <f>IF(N139="nulová",J139,0)</f>
        <v>0</v>
      </c>
      <c r="BJ139" s="17" t="s">
        <v>79</v>
      </c>
      <c r="BK139" s="144">
        <f>ROUND(I139*H139,2)</f>
        <v>0</v>
      </c>
      <c r="BL139" s="17" t="s">
        <v>167</v>
      </c>
      <c r="BM139" s="143" t="s">
        <v>1148</v>
      </c>
    </row>
    <row r="140" spans="2:65" s="1" customFormat="1">
      <c r="B140" s="29"/>
      <c r="D140" s="145" t="s">
        <v>169</v>
      </c>
      <c r="F140" s="146" t="s">
        <v>1149</v>
      </c>
      <c r="L140" s="29"/>
      <c r="M140" s="147"/>
      <c r="T140" s="52"/>
      <c r="AT140" s="17" t="s">
        <v>169</v>
      </c>
      <c r="AU140" s="17" t="s">
        <v>81</v>
      </c>
    </row>
    <row r="141" spans="2:65" s="12" customFormat="1" ht="22.5">
      <c r="B141" s="148"/>
      <c r="D141" s="149" t="s">
        <v>171</v>
      </c>
      <c r="E141" s="150" t="s">
        <v>1</v>
      </c>
      <c r="F141" s="151" t="s">
        <v>1138</v>
      </c>
      <c r="H141" s="150" t="s">
        <v>1</v>
      </c>
      <c r="L141" s="148"/>
      <c r="M141" s="152"/>
      <c r="T141" s="153"/>
      <c r="AT141" s="150" t="s">
        <v>171</v>
      </c>
      <c r="AU141" s="150" t="s">
        <v>81</v>
      </c>
      <c r="AV141" s="12" t="s">
        <v>79</v>
      </c>
      <c r="AW141" s="12" t="s">
        <v>29</v>
      </c>
      <c r="AX141" s="12" t="s">
        <v>72</v>
      </c>
      <c r="AY141" s="150" t="s">
        <v>160</v>
      </c>
    </row>
    <row r="142" spans="2:65" s="12" customFormat="1">
      <c r="B142" s="148"/>
      <c r="D142" s="149" t="s">
        <v>171</v>
      </c>
      <c r="E142" s="150" t="s">
        <v>1</v>
      </c>
      <c r="F142" s="151" t="s">
        <v>173</v>
      </c>
      <c r="H142" s="150" t="s">
        <v>1</v>
      </c>
      <c r="L142" s="148"/>
      <c r="M142" s="152"/>
      <c r="T142" s="153"/>
      <c r="AT142" s="150" t="s">
        <v>171</v>
      </c>
      <c r="AU142" s="150" t="s">
        <v>81</v>
      </c>
      <c r="AV142" s="12" t="s">
        <v>79</v>
      </c>
      <c r="AW142" s="12" t="s">
        <v>29</v>
      </c>
      <c r="AX142" s="12" t="s">
        <v>72</v>
      </c>
      <c r="AY142" s="150" t="s">
        <v>160</v>
      </c>
    </row>
    <row r="143" spans="2:65" s="12" customFormat="1">
      <c r="B143" s="148"/>
      <c r="D143" s="149" t="s">
        <v>171</v>
      </c>
      <c r="E143" s="150" t="s">
        <v>1</v>
      </c>
      <c r="F143" s="151" t="s">
        <v>1139</v>
      </c>
      <c r="H143" s="150" t="s">
        <v>1</v>
      </c>
      <c r="L143" s="148"/>
      <c r="M143" s="152"/>
      <c r="T143" s="153"/>
      <c r="AT143" s="150" t="s">
        <v>171</v>
      </c>
      <c r="AU143" s="150" t="s">
        <v>81</v>
      </c>
      <c r="AV143" s="12" t="s">
        <v>79</v>
      </c>
      <c r="AW143" s="12" t="s">
        <v>29</v>
      </c>
      <c r="AX143" s="12" t="s">
        <v>72</v>
      </c>
      <c r="AY143" s="150" t="s">
        <v>160</v>
      </c>
    </row>
    <row r="144" spans="2:65" s="12" customFormat="1">
      <c r="B144" s="148"/>
      <c r="D144" s="149" t="s">
        <v>171</v>
      </c>
      <c r="E144" s="150" t="s">
        <v>1</v>
      </c>
      <c r="F144" s="151" t="s">
        <v>173</v>
      </c>
      <c r="H144" s="150" t="s">
        <v>1</v>
      </c>
      <c r="L144" s="148"/>
      <c r="M144" s="152"/>
      <c r="T144" s="153"/>
      <c r="AT144" s="150" t="s">
        <v>171</v>
      </c>
      <c r="AU144" s="150" t="s">
        <v>81</v>
      </c>
      <c r="AV144" s="12" t="s">
        <v>79</v>
      </c>
      <c r="AW144" s="12" t="s">
        <v>29</v>
      </c>
      <c r="AX144" s="12" t="s">
        <v>72</v>
      </c>
      <c r="AY144" s="150" t="s">
        <v>160</v>
      </c>
    </row>
    <row r="145" spans="2:65" s="13" customFormat="1">
      <c r="B145" s="154"/>
      <c r="D145" s="149" t="s">
        <v>171</v>
      </c>
      <c r="E145" s="155" t="s">
        <v>1</v>
      </c>
      <c r="F145" s="156" t="s">
        <v>1150</v>
      </c>
      <c r="H145" s="157">
        <v>6</v>
      </c>
      <c r="L145" s="154"/>
      <c r="M145" s="158"/>
      <c r="T145" s="159"/>
      <c r="AT145" s="155" t="s">
        <v>171</v>
      </c>
      <c r="AU145" s="155" t="s">
        <v>81</v>
      </c>
      <c r="AV145" s="13" t="s">
        <v>81</v>
      </c>
      <c r="AW145" s="13" t="s">
        <v>29</v>
      </c>
      <c r="AX145" s="13" t="s">
        <v>72</v>
      </c>
      <c r="AY145" s="155" t="s">
        <v>160</v>
      </c>
    </row>
    <row r="146" spans="2:65" s="14" customFormat="1">
      <c r="B146" s="160"/>
      <c r="D146" s="149" t="s">
        <v>171</v>
      </c>
      <c r="E146" s="161" t="s">
        <v>1</v>
      </c>
      <c r="F146" s="162" t="s">
        <v>176</v>
      </c>
      <c r="H146" s="163">
        <v>6</v>
      </c>
      <c r="L146" s="160"/>
      <c r="M146" s="164"/>
      <c r="T146" s="165"/>
      <c r="AT146" s="161" t="s">
        <v>171</v>
      </c>
      <c r="AU146" s="161" t="s">
        <v>81</v>
      </c>
      <c r="AV146" s="14" t="s">
        <v>167</v>
      </c>
      <c r="AW146" s="14" t="s">
        <v>29</v>
      </c>
      <c r="AX146" s="14" t="s">
        <v>79</v>
      </c>
      <c r="AY146" s="161" t="s">
        <v>160</v>
      </c>
    </row>
    <row r="147" spans="2:65" s="11" customFormat="1" ht="22.9" customHeight="1">
      <c r="B147" s="121"/>
      <c r="D147" s="122" t="s">
        <v>71</v>
      </c>
      <c r="E147" s="130" t="s">
        <v>221</v>
      </c>
      <c r="F147" s="130" t="s">
        <v>1151</v>
      </c>
      <c r="J147" s="131">
        <f>BK147</f>
        <v>0</v>
      </c>
      <c r="L147" s="121"/>
      <c r="M147" s="125"/>
      <c r="P147" s="126">
        <f>SUM(P148:P155)</f>
        <v>6.7539999999999996</v>
      </c>
      <c r="R147" s="126">
        <f>SUM(R148:R155)</f>
        <v>0</v>
      </c>
      <c r="T147" s="127">
        <f>SUM(T148:T155)</f>
        <v>0</v>
      </c>
      <c r="AR147" s="122" t="s">
        <v>79</v>
      </c>
      <c r="AT147" s="128" t="s">
        <v>71</v>
      </c>
      <c r="AU147" s="128" t="s">
        <v>79</v>
      </c>
      <c r="AY147" s="122" t="s">
        <v>160</v>
      </c>
      <c r="BK147" s="129">
        <f>SUM(BK148:BK155)</f>
        <v>0</v>
      </c>
    </row>
    <row r="148" spans="2:65" s="1" customFormat="1" ht="24.2" customHeight="1">
      <c r="B148" s="132"/>
      <c r="C148" s="133" t="s">
        <v>167</v>
      </c>
      <c r="D148" s="133" t="s">
        <v>162</v>
      </c>
      <c r="E148" s="134" t="s">
        <v>1152</v>
      </c>
      <c r="F148" s="135" t="s">
        <v>1153</v>
      </c>
      <c r="G148" s="136" t="s">
        <v>382</v>
      </c>
      <c r="H148" s="137">
        <v>22</v>
      </c>
      <c r="I148" s="138">
        <v>0</v>
      </c>
      <c r="J148" s="138">
        <f>ROUND(I148*H148,2)</f>
        <v>0</v>
      </c>
      <c r="K148" s="135" t="s">
        <v>166</v>
      </c>
      <c r="L148" s="29"/>
      <c r="M148" s="139" t="s">
        <v>1</v>
      </c>
      <c r="N148" s="140" t="s">
        <v>37</v>
      </c>
      <c r="O148" s="141">
        <v>0.307</v>
      </c>
      <c r="P148" s="141">
        <f>O148*H148</f>
        <v>6.7539999999999996</v>
      </c>
      <c r="Q148" s="141">
        <v>0</v>
      </c>
      <c r="R148" s="141">
        <f>Q148*H148</f>
        <v>0</v>
      </c>
      <c r="S148" s="141">
        <v>0</v>
      </c>
      <c r="T148" s="142">
        <f>S148*H148</f>
        <v>0</v>
      </c>
      <c r="AR148" s="143" t="s">
        <v>167</v>
      </c>
      <c r="AT148" s="143" t="s">
        <v>162</v>
      </c>
      <c r="AU148" s="143" t="s">
        <v>81</v>
      </c>
      <c r="AY148" s="17" t="s">
        <v>160</v>
      </c>
      <c r="BE148" s="144">
        <f>IF(N148="základní",J148,0)</f>
        <v>0</v>
      </c>
      <c r="BF148" s="144">
        <f>IF(N148="snížená",J148,0)</f>
        <v>0</v>
      </c>
      <c r="BG148" s="144">
        <f>IF(N148="zákl. přenesená",J148,0)</f>
        <v>0</v>
      </c>
      <c r="BH148" s="144">
        <f>IF(N148="sníž. přenesená",J148,0)</f>
        <v>0</v>
      </c>
      <c r="BI148" s="144">
        <f>IF(N148="nulová",J148,0)</f>
        <v>0</v>
      </c>
      <c r="BJ148" s="17" t="s">
        <v>79</v>
      </c>
      <c r="BK148" s="144">
        <f>ROUND(I148*H148,2)</f>
        <v>0</v>
      </c>
      <c r="BL148" s="17" t="s">
        <v>167</v>
      </c>
      <c r="BM148" s="143" t="s">
        <v>1154</v>
      </c>
    </row>
    <row r="149" spans="2:65" s="1" customFormat="1">
      <c r="B149" s="29"/>
      <c r="D149" s="145" t="s">
        <v>169</v>
      </c>
      <c r="F149" s="146" t="s">
        <v>1155</v>
      </c>
      <c r="L149" s="29"/>
      <c r="M149" s="147"/>
      <c r="T149" s="52"/>
      <c r="AT149" s="17" t="s">
        <v>169</v>
      </c>
      <c r="AU149" s="17" t="s">
        <v>81</v>
      </c>
    </row>
    <row r="150" spans="2:65" s="12" customFormat="1" ht="22.5">
      <c r="B150" s="148"/>
      <c r="D150" s="149" t="s">
        <v>171</v>
      </c>
      <c r="E150" s="150" t="s">
        <v>1</v>
      </c>
      <c r="F150" s="151" t="s">
        <v>1138</v>
      </c>
      <c r="H150" s="150" t="s">
        <v>1</v>
      </c>
      <c r="L150" s="148"/>
      <c r="M150" s="152"/>
      <c r="T150" s="153"/>
      <c r="AT150" s="150" t="s">
        <v>171</v>
      </c>
      <c r="AU150" s="150" t="s">
        <v>81</v>
      </c>
      <c r="AV150" s="12" t="s">
        <v>79</v>
      </c>
      <c r="AW150" s="12" t="s">
        <v>29</v>
      </c>
      <c r="AX150" s="12" t="s">
        <v>72</v>
      </c>
      <c r="AY150" s="150" t="s">
        <v>160</v>
      </c>
    </row>
    <row r="151" spans="2:65" s="12" customFormat="1">
      <c r="B151" s="148"/>
      <c r="D151" s="149" t="s">
        <v>171</v>
      </c>
      <c r="E151" s="150" t="s">
        <v>1</v>
      </c>
      <c r="F151" s="151" t="s">
        <v>173</v>
      </c>
      <c r="H151" s="150" t="s">
        <v>1</v>
      </c>
      <c r="L151" s="148"/>
      <c r="M151" s="152"/>
      <c r="T151" s="153"/>
      <c r="AT151" s="150" t="s">
        <v>171</v>
      </c>
      <c r="AU151" s="150" t="s">
        <v>81</v>
      </c>
      <c r="AV151" s="12" t="s">
        <v>79</v>
      </c>
      <c r="AW151" s="12" t="s">
        <v>29</v>
      </c>
      <c r="AX151" s="12" t="s">
        <v>72</v>
      </c>
      <c r="AY151" s="150" t="s">
        <v>160</v>
      </c>
    </row>
    <row r="152" spans="2:65" s="12" customFormat="1">
      <c r="B152" s="148"/>
      <c r="D152" s="149" t="s">
        <v>171</v>
      </c>
      <c r="E152" s="150" t="s">
        <v>1</v>
      </c>
      <c r="F152" s="151" t="s">
        <v>1139</v>
      </c>
      <c r="H152" s="150" t="s">
        <v>1</v>
      </c>
      <c r="L152" s="148"/>
      <c r="M152" s="152"/>
      <c r="T152" s="153"/>
      <c r="AT152" s="150" t="s">
        <v>171</v>
      </c>
      <c r="AU152" s="150" t="s">
        <v>81</v>
      </c>
      <c r="AV152" s="12" t="s">
        <v>79</v>
      </c>
      <c r="AW152" s="12" t="s">
        <v>29</v>
      </c>
      <c r="AX152" s="12" t="s">
        <v>72</v>
      </c>
      <c r="AY152" s="150" t="s">
        <v>160</v>
      </c>
    </row>
    <row r="153" spans="2:65" s="12" customFormat="1">
      <c r="B153" s="148"/>
      <c r="D153" s="149" t="s">
        <v>171</v>
      </c>
      <c r="E153" s="150" t="s">
        <v>1</v>
      </c>
      <c r="F153" s="151" t="s">
        <v>173</v>
      </c>
      <c r="H153" s="150" t="s">
        <v>1</v>
      </c>
      <c r="L153" s="148"/>
      <c r="M153" s="152"/>
      <c r="T153" s="153"/>
      <c r="AT153" s="150" t="s">
        <v>171</v>
      </c>
      <c r="AU153" s="150" t="s">
        <v>81</v>
      </c>
      <c r="AV153" s="12" t="s">
        <v>79</v>
      </c>
      <c r="AW153" s="12" t="s">
        <v>29</v>
      </c>
      <c r="AX153" s="12" t="s">
        <v>72</v>
      </c>
      <c r="AY153" s="150" t="s">
        <v>160</v>
      </c>
    </row>
    <row r="154" spans="2:65" s="13" customFormat="1">
      <c r="B154" s="154"/>
      <c r="D154" s="149" t="s">
        <v>171</v>
      </c>
      <c r="E154" s="155" t="s">
        <v>1</v>
      </c>
      <c r="F154" s="156" t="s">
        <v>1156</v>
      </c>
      <c r="H154" s="157">
        <v>22</v>
      </c>
      <c r="L154" s="154"/>
      <c r="M154" s="158"/>
      <c r="T154" s="159"/>
      <c r="AT154" s="155" t="s">
        <v>171</v>
      </c>
      <c r="AU154" s="155" t="s">
        <v>81</v>
      </c>
      <c r="AV154" s="13" t="s">
        <v>81</v>
      </c>
      <c r="AW154" s="13" t="s">
        <v>29</v>
      </c>
      <c r="AX154" s="13" t="s">
        <v>72</v>
      </c>
      <c r="AY154" s="155" t="s">
        <v>160</v>
      </c>
    </row>
    <row r="155" spans="2:65" s="14" customFormat="1">
      <c r="B155" s="160"/>
      <c r="D155" s="149" t="s">
        <v>171</v>
      </c>
      <c r="E155" s="161" t="s">
        <v>1</v>
      </c>
      <c r="F155" s="162" t="s">
        <v>176</v>
      </c>
      <c r="H155" s="163">
        <v>22</v>
      </c>
      <c r="L155" s="160"/>
      <c r="M155" s="164"/>
      <c r="T155" s="165"/>
      <c r="AT155" s="161" t="s">
        <v>171</v>
      </c>
      <c r="AU155" s="161" t="s">
        <v>81</v>
      </c>
      <c r="AV155" s="14" t="s">
        <v>167</v>
      </c>
      <c r="AW155" s="14" t="s">
        <v>29</v>
      </c>
      <c r="AX155" s="14" t="s">
        <v>79</v>
      </c>
      <c r="AY155" s="161" t="s">
        <v>160</v>
      </c>
    </row>
    <row r="156" spans="2:65" s="11" customFormat="1" ht="22.9" customHeight="1">
      <c r="B156" s="121"/>
      <c r="D156" s="122" t="s">
        <v>71</v>
      </c>
      <c r="E156" s="130" t="s">
        <v>1157</v>
      </c>
      <c r="F156" s="130" t="s">
        <v>1158</v>
      </c>
      <c r="J156" s="131">
        <f>BK156</f>
        <v>0</v>
      </c>
      <c r="L156" s="121"/>
      <c r="M156" s="125"/>
      <c r="P156" s="126">
        <f>SUM(P157:P228)</f>
        <v>13.251000000000001</v>
      </c>
      <c r="R156" s="126">
        <f>SUM(R157:R228)</f>
        <v>0</v>
      </c>
      <c r="T156" s="127">
        <f>SUM(T157:T228)</f>
        <v>0</v>
      </c>
      <c r="AR156" s="122" t="s">
        <v>79</v>
      </c>
      <c r="AT156" s="128" t="s">
        <v>71</v>
      </c>
      <c r="AU156" s="128" t="s">
        <v>79</v>
      </c>
      <c r="AY156" s="122" t="s">
        <v>160</v>
      </c>
      <c r="BK156" s="129">
        <f>SUM(BK157:BK228)</f>
        <v>0</v>
      </c>
    </row>
    <row r="157" spans="2:65" s="1" customFormat="1" ht="24.2" customHeight="1">
      <c r="B157" s="132"/>
      <c r="C157" s="133" t="s">
        <v>196</v>
      </c>
      <c r="D157" s="133" t="s">
        <v>162</v>
      </c>
      <c r="E157" s="134" t="s">
        <v>1159</v>
      </c>
      <c r="F157" s="135" t="s">
        <v>1160</v>
      </c>
      <c r="G157" s="136" t="s">
        <v>335</v>
      </c>
      <c r="H157" s="137">
        <v>31.05</v>
      </c>
      <c r="I157" s="138">
        <v>0</v>
      </c>
      <c r="J157" s="138">
        <f>ROUND(I157*H157,2)</f>
        <v>0</v>
      </c>
      <c r="K157" s="135" t="s">
        <v>166</v>
      </c>
      <c r="L157" s="29"/>
      <c r="M157" s="139" t="s">
        <v>1</v>
      </c>
      <c r="N157" s="140" t="s">
        <v>37</v>
      </c>
      <c r="O157" s="141">
        <v>0.376</v>
      </c>
      <c r="P157" s="141">
        <f>O157*H157</f>
        <v>11.674800000000001</v>
      </c>
      <c r="Q157" s="141">
        <v>0</v>
      </c>
      <c r="R157" s="141">
        <f>Q157*H157</f>
        <v>0</v>
      </c>
      <c r="S157" s="141">
        <v>0</v>
      </c>
      <c r="T157" s="142">
        <f>S157*H157</f>
        <v>0</v>
      </c>
      <c r="AR157" s="143" t="s">
        <v>167</v>
      </c>
      <c r="AT157" s="143" t="s">
        <v>162</v>
      </c>
      <c r="AU157" s="143" t="s">
        <v>81</v>
      </c>
      <c r="AY157" s="17" t="s">
        <v>160</v>
      </c>
      <c r="BE157" s="144">
        <f>IF(N157="základní",J157,0)</f>
        <v>0</v>
      </c>
      <c r="BF157" s="144">
        <f>IF(N157="snížená",J157,0)</f>
        <v>0</v>
      </c>
      <c r="BG157" s="144">
        <f>IF(N157="zákl. přenesená",J157,0)</f>
        <v>0</v>
      </c>
      <c r="BH157" s="144">
        <f>IF(N157="sníž. přenesená",J157,0)</f>
        <v>0</v>
      </c>
      <c r="BI157" s="144">
        <f>IF(N157="nulová",J157,0)</f>
        <v>0</v>
      </c>
      <c r="BJ157" s="17" t="s">
        <v>79</v>
      </c>
      <c r="BK157" s="144">
        <f>ROUND(I157*H157,2)</f>
        <v>0</v>
      </c>
      <c r="BL157" s="17" t="s">
        <v>167</v>
      </c>
      <c r="BM157" s="143" t="s">
        <v>1161</v>
      </c>
    </row>
    <row r="158" spans="2:65" s="1" customFormat="1">
      <c r="B158" s="29"/>
      <c r="D158" s="145" t="s">
        <v>169</v>
      </c>
      <c r="F158" s="146" t="s">
        <v>1162</v>
      </c>
      <c r="L158" s="29"/>
      <c r="M158" s="147"/>
      <c r="T158" s="52"/>
      <c r="AT158" s="17" t="s">
        <v>169</v>
      </c>
      <c r="AU158" s="17" t="s">
        <v>81</v>
      </c>
    </row>
    <row r="159" spans="2:65" s="12" customFormat="1" ht="22.5">
      <c r="B159" s="148"/>
      <c r="D159" s="149" t="s">
        <v>171</v>
      </c>
      <c r="E159" s="150" t="s">
        <v>1</v>
      </c>
      <c r="F159" s="151" t="s">
        <v>1138</v>
      </c>
      <c r="H159" s="150" t="s">
        <v>1</v>
      </c>
      <c r="L159" s="148"/>
      <c r="M159" s="152"/>
      <c r="T159" s="153"/>
      <c r="AT159" s="150" t="s">
        <v>171</v>
      </c>
      <c r="AU159" s="150" t="s">
        <v>81</v>
      </c>
      <c r="AV159" s="12" t="s">
        <v>79</v>
      </c>
      <c r="AW159" s="12" t="s">
        <v>29</v>
      </c>
      <c r="AX159" s="12" t="s">
        <v>72</v>
      </c>
      <c r="AY159" s="150" t="s">
        <v>160</v>
      </c>
    </row>
    <row r="160" spans="2:65" s="12" customFormat="1">
      <c r="B160" s="148"/>
      <c r="D160" s="149" t="s">
        <v>171</v>
      </c>
      <c r="E160" s="150" t="s">
        <v>1</v>
      </c>
      <c r="F160" s="151" t="s">
        <v>173</v>
      </c>
      <c r="H160" s="150" t="s">
        <v>1</v>
      </c>
      <c r="L160" s="148"/>
      <c r="M160" s="152"/>
      <c r="T160" s="153"/>
      <c r="AT160" s="150" t="s">
        <v>171</v>
      </c>
      <c r="AU160" s="150" t="s">
        <v>81</v>
      </c>
      <c r="AV160" s="12" t="s">
        <v>79</v>
      </c>
      <c r="AW160" s="12" t="s">
        <v>29</v>
      </c>
      <c r="AX160" s="12" t="s">
        <v>72</v>
      </c>
      <c r="AY160" s="150" t="s">
        <v>160</v>
      </c>
    </row>
    <row r="161" spans="2:65" s="12" customFormat="1">
      <c r="B161" s="148"/>
      <c r="D161" s="149" t="s">
        <v>171</v>
      </c>
      <c r="E161" s="150" t="s">
        <v>1</v>
      </c>
      <c r="F161" s="151" t="s">
        <v>1139</v>
      </c>
      <c r="H161" s="150" t="s">
        <v>1</v>
      </c>
      <c r="L161" s="148"/>
      <c r="M161" s="152"/>
      <c r="T161" s="153"/>
      <c r="AT161" s="150" t="s">
        <v>171</v>
      </c>
      <c r="AU161" s="150" t="s">
        <v>81</v>
      </c>
      <c r="AV161" s="12" t="s">
        <v>79</v>
      </c>
      <c r="AW161" s="12" t="s">
        <v>29</v>
      </c>
      <c r="AX161" s="12" t="s">
        <v>72</v>
      </c>
      <c r="AY161" s="150" t="s">
        <v>160</v>
      </c>
    </row>
    <row r="162" spans="2:65" s="12" customFormat="1">
      <c r="B162" s="148"/>
      <c r="D162" s="149" t="s">
        <v>171</v>
      </c>
      <c r="E162" s="150" t="s">
        <v>1</v>
      </c>
      <c r="F162" s="151" t="s">
        <v>173</v>
      </c>
      <c r="H162" s="150" t="s">
        <v>1</v>
      </c>
      <c r="L162" s="148"/>
      <c r="M162" s="152"/>
      <c r="T162" s="153"/>
      <c r="AT162" s="150" t="s">
        <v>171</v>
      </c>
      <c r="AU162" s="150" t="s">
        <v>81</v>
      </c>
      <c r="AV162" s="12" t="s">
        <v>79</v>
      </c>
      <c r="AW162" s="12" t="s">
        <v>29</v>
      </c>
      <c r="AX162" s="12" t="s">
        <v>72</v>
      </c>
      <c r="AY162" s="150" t="s">
        <v>160</v>
      </c>
    </row>
    <row r="163" spans="2:65" s="12" customFormat="1">
      <c r="B163" s="148"/>
      <c r="D163" s="149" t="s">
        <v>171</v>
      </c>
      <c r="E163" s="150" t="s">
        <v>1</v>
      </c>
      <c r="F163" s="151" t="s">
        <v>1163</v>
      </c>
      <c r="H163" s="150" t="s">
        <v>1</v>
      </c>
      <c r="L163" s="148"/>
      <c r="M163" s="152"/>
      <c r="T163" s="153"/>
      <c r="AT163" s="150" t="s">
        <v>171</v>
      </c>
      <c r="AU163" s="150" t="s">
        <v>81</v>
      </c>
      <c r="AV163" s="12" t="s">
        <v>79</v>
      </c>
      <c r="AW163" s="12" t="s">
        <v>29</v>
      </c>
      <c r="AX163" s="12" t="s">
        <v>72</v>
      </c>
      <c r="AY163" s="150" t="s">
        <v>160</v>
      </c>
    </row>
    <row r="164" spans="2:65" s="13" customFormat="1">
      <c r="B164" s="154"/>
      <c r="D164" s="149" t="s">
        <v>171</v>
      </c>
      <c r="E164" s="155" t="s">
        <v>1</v>
      </c>
      <c r="F164" s="156" t="s">
        <v>1164</v>
      </c>
      <c r="H164" s="157">
        <v>10.35</v>
      </c>
      <c r="L164" s="154"/>
      <c r="M164" s="158"/>
      <c r="T164" s="159"/>
      <c r="AT164" s="155" t="s">
        <v>171</v>
      </c>
      <c r="AU164" s="155" t="s">
        <v>81</v>
      </c>
      <c r="AV164" s="13" t="s">
        <v>81</v>
      </c>
      <c r="AW164" s="13" t="s">
        <v>29</v>
      </c>
      <c r="AX164" s="13" t="s">
        <v>72</v>
      </c>
      <c r="AY164" s="155" t="s">
        <v>160</v>
      </c>
    </row>
    <row r="165" spans="2:65" s="13" customFormat="1">
      <c r="B165" s="154"/>
      <c r="D165" s="149" t="s">
        <v>171</v>
      </c>
      <c r="E165" s="155" t="s">
        <v>1</v>
      </c>
      <c r="F165" s="156" t="s">
        <v>1165</v>
      </c>
      <c r="H165" s="157">
        <v>20.7</v>
      </c>
      <c r="L165" s="154"/>
      <c r="M165" s="158"/>
      <c r="T165" s="159"/>
      <c r="AT165" s="155" t="s">
        <v>171</v>
      </c>
      <c r="AU165" s="155" t="s">
        <v>81</v>
      </c>
      <c r="AV165" s="13" t="s">
        <v>81</v>
      </c>
      <c r="AW165" s="13" t="s">
        <v>29</v>
      </c>
      <c r="AX165" s="13" t="s">
        <v>72</v>
      </c>
      <c r="AY165" s="155" t="s">
        <v>160</v>
      </c>
    </row>
    <row r="166" spans="2:65" s="14" customFormat="1">
      <c r="B166" s="160"/>
      <c r="D166" s="149" t="s">
        <v>171</v>
      </c>
      <c r="E166" s="161" t="s">
        <v>1</v>
      </c>
      <c r="F166" s="162" t="s">
        <v>176</v>
      </c>
      <c r="H166" s="163">
        <v>31.05</v>
      </c>
      <c r="L166" s="160"/>
      <c r="M166" s="164"/>
      <c r="T166" s="165"/>
      <c r="AT166" s="161" t="s">
        <v>171</v>
      </c>
      <c r="AU166" s="161" t="s">
        <v>81</v>
      </c>
      <c r="AV166" s="14" t="s">
        <v>167</v>
      </c>
      <c r="AW166" s="14" t="s">
        <v>29</v>
      </c>
      <c r="AX166" s="14" t="s">
        <v>79</v>
      </c>
      <c r="AY166" s="161" t="s">
        <v>160</v>
      </c>
    </row>
    <row r="167" spans="2:65" s="1" customFormat="1" ht="21.75" customHeight="1">
      <c r="B167" s="132"/>
      <c r="C167" s="133" t="s">
        <v>202</v>
      </c>
      <c r="D167" s="133" t="s">
        <v>162</v>
      </c>
      <c r="E167" s="134" t="s">
        <v>1166</v>
      </c>
      <c r="F167" s="135" t="s">
        <v>1167</v>
      </c>
      <c r="G167" s="136" t="s">
        <v>335</v>
      </c>
      <c r="H167" s="137">
        <v>31.05</v>
      </c>
      <c r="I167" s="138">
        <v>0</v>
      </c>
      <c r="J167" s="138">
        <f>ROUND(I167*H167,2)</f>
        <v>0</v>
      </c>
      <c r="K167" s="135" t="s">
        <v>166</v>
      </c>
      <c r="L167" s="29"/>
      <c r="M167" s="139" t="s">
        <v>1</v>
      </c>
      <c r="N167" s="140" t="s">
        <v>37</v>
      </c>
      <c r="O167" s="141">
        <v>0.03</v>
      </c>
      <c r="P167" s="141">
        <f>O167*H167</f>
        <v>0.93149999999999999</v>
      </c>
      <c r="Q167" s="141">
        <v>0</v>
      </c>
      <c r="R167" s="141">
        <f>Q167*H167</f>
        <v>0</v>
      </c>
      <c r="S167" s="141">
        <v>0</v>
      </c>
      <c r="T167" s="142">
        <f>S167*H167</f>
        <v>0</v>
      </c>
      <c r="AR167" s="143" t="s">
        <v>167</v>
      </c>
      <c r="AT167" s="143" t="s">
        <v>162</v>
      </c>
      <c r="AU167" s="143" t="s">
        <v>81</v>
      </c>
      <c r="AY167" s="17" t="s">
        <v>160</v>
      </c>
      <c r="BE167" s="144">
        <f>IF(N167="základní",J167,0)</f>
        <v>0</v>
      </c>
      <c r="BF167" s="144">
        <f>IF(N167="snížená",J167,0)</f>
        <v>0</v>
      </c>
      <c r="BG167" s="144">
        <f>IF(N167="zákl. přenesená",J167,0)</f>
        <v>0</v>
      </c>
      <c r="BH167" s="144">
        <f>IF(N167="sníž. přenesená",J167,0)</f>
        <v>0</v>
      </c>
      <c r="BI167" s="144">
        <f>IF(N167="nulová",J167,0)</f>
        <v>0</v>
      </c>
      <c r="BJ167" s="17" t="s">
        <v>79</v>
      </c>
      <c r="BK167" s="144">
        <f>ROUND(I167*H167,2)</f>
        <v>0</v>
      </c>
      <c r="BL167" s="17" t="s">
        <v>167</v>
      </c>
      <c r="BM167" s="143" t="s">
        <v>1168</v>
      </c>
    </row>
    <row r="168" spans="2:65" s="1" customFormat="1">
      <c r="B168" s="29"/>
      <c r="D168" s="145" t="s">
        <v>169</v>
      </c>
      <c r="F168" s="146" t="s">
        <v>1169</v>
      </c>
      <c r="L168" s="29"/>
      <c r="M168" s="147"/>
      <c r="T168" s="52"/>
      <c r="AT168" s="17" t="s">
        <v>169</v>
      </c>
      <c r="AU168" s="17" t="s">
        <v>81</v>
      </c>
    </row>
    <row r="169" spans="2:65" s="12" customFormat="1" ht="22.5">
      <c r="B169" s="148"/>
      <c r="D169" s="149" t="s">
        <v>171</v>
      </c>
      <c r="E169" s="150" t="s">
        <v>1</v>
      </c>
      <c r="F169" s="151" t="s">
        <v>1138</v>
      </c>
      <c r="H169" s="150" t="s">
        <v>1</v>
      </c>
      <c r="L169" s="148"/>
      <c r="M169" s="152"/>
      <c r="T169" s="153"/>
      <c r="AT169" s="150" t="s">
        <v>171</v>
      </c>
      <c r="AU169" s="150" t="s">
        <v>81</v>
      </c>
      <c r="AV169" s="12" t="s">
        <v>79</v>
      </c>
      <c r="AW169" s="12" t="s">
        <v>29</v>
      </c>
      <c r="AX169" s="12" t="s">
        <v>72</v>
      </c>
      <c r="AY169" s="150" t="s">
        <v>160</v>
      </c>
    </row>
    <row r="170" spans="2:65" s="12" customFormat="1">
      <c r="B170" s="148"/>
      <c r="D170" s="149" t="s">
        <v>171</v>
      </c>
      <c r="E170" s="150" t="s">
        <v>1</v>
      </c>
      <c r="F170" s="151" t="s">
        <v>173</v>
      </c>
      <c r="H170" s="150" t="s">
        <v>1</v>
      </c>
      <c r="L170" s="148"/>
      <c r="M170" s="152"/>
      <c r="T170" s="153"/>
      <c r="AT170" s="150" t="s">
        <v>171</v>
      </c>
      <c r="AU170" s="150" t="s">
        <v>81</v>
      </c>
      <c r="AV170" s="12" t="s">
        <v>79</v>
      </c>
      <c r="AW170" s="12" t="s">
        <v>29</v>
      </c>
      <c r="AX170" s="12" t="s">
        <v>72</v>
      </c>
      <c r="AY170" s="150" t="s">
        <v>160</v>
      </c>
    </row>
    <row r="171" spans="2:65" s="12" customFormat="1">
      <c r="B171" s="148"/>
      <c r="D171" s="149" t="s">
        <v>171</v>
      </c>
      <c r="E171" s="150" t="s">
        <v>1</v>
      </c>
      <c r="F171" s="151" t="s">
        <v>1139</v>
      </c>
      <c r="H171" s="150" t="s">
        <v>1</v>
      </c>
      <c r="L171" s="148"/>
      <c r="M171" s="152"/>
      <c r="T171" s="153"/>
      <c r="AT171" s="150" t="s">
        <v>171</v>
      </c>
      <c r="AU171" s="150" t="s">
        <v>81</v>
      </c>
      <c r="AV171" s="12" t="s">
        <v>79</v>
      </c>
      <c r="AW171" s="12" t="s">
        <v>29</v>
      </c>
      <c r="AX171" s="12" t="s">
        <v>72</v>
      </c>
      <c r="AY171" s="150" t="s">
        <v>160</v>
      </c>
    </row>
    <row r="172" spans="2:65" s="12" customFormat="1">
      <c r="B172" s="148"/>
      <c r="D172" s="149" t="s">
        <v>171</v>
      </c>
      <c r="E172" s="150" t="s">
        <v>1</v>
      </c>
      <c r="F172" s="151" t="s">
        <v>173</v>
      </c>
      <c r="H172" s="150" t="s">
        <v>1</v>
      </c>
      <c r="L172" s="148"/>
      <c r="M172" s="152"/>
      <c r="T172" s="153"/>
      <c r="AT172" s="150" t="s">
        <v>171</v>
      </c>
      <c r="AU172" s="150" t="s">
        <v>81</v>
      </c>
      <c r="AV172" s="12" t="s">
        <v>79</v>
      </c>
      <c r="AW172" s="12" t="s">
        <v>29</v>
      </c>
      <c r="AX172" s="12" t="s">
        <v>72</v>
      </c>
      <c r="AY172" s="150" t="s">
        <v>160</v>
      </c>
    </row>
    <row r="173" spans="2:65" s="12" customFormat="1">
      <c r="B173" s="148"/>
      <c r="D173" s="149" t="s">
        <v>171</v>
      </c>
      <c r="E173" s="150" t="s">
        <v>1</v>
      </c>
      <c r="F173" s="151" t="s">
        <v>1163</v>
      </c>
      <c r="H173" s="150" t="s">
        <v>1</v>
      </c>
      <c r="L173" s="148"/>
      <c r="M173" s="152"/>
      <c r="T173" s="153"/>
      <c r="AT173" s="150" t="s">
        <v>171</v>
      </c>
      <c r="AU173" s="150" t="s">
        <v>81</v>
      </c>
      <c r="AV173" s="12" t="s">
        <v>79</v>
      </c>
      <c r="AW173" s="12" t="s">
        <v>29</v>
      </c>
      <c r="AX173" s="12" t="s">
        <v>72</v>
      </c>
      <c r="AY173" s="150" t="s">
        <v>160</v>
      </c>
    </row>
    <row r="174" spans="2:65" s="13" customFormat="1">
      <c r="B174" s="154"/>
      <c r="D174" s="149" t="s">
        <v>171</v>
      </c>
      <c r="E174" s="155" t="s">
        <v>1</v>
      </c>
      <c r="F174" s="156" t="s">
        <v>1164</v>
      </c>
      <c r="H174" s="157">
        <v>10.35</v>
      </c>
      <c r="L174" s="154"/>
      <c r="M174" s="158"/>
      <c r="T174" s="159"/>
      <c r="AT174" s="155" t="s">
        <v>171</v>
      </c>
      <c r="AU174" s="155" t="s">
        <v>81</v>
      </c>
      <c r="AV174" s="13" t="s">
        <v>81</v>
      </c>
      <c r="AW174" s="13" t="s">
        <v>29</v>
      </c>
      <c r="AX174" s="13" t="s">
        <v>72</v>
      </c>
      <c r="AY174" s="155" t="s">
        <v>160</v>
      </c>
    </row>
    <row r="175" spans="2:65" s="13" customFormat="1">
      <c r="B175" s="154"/>
      <c r="D175" s="149" t="s">
        <v>171</v>
      </c>
      <c r="E175" s="155" t="s">
        <v>1</v>
      </c>
      <c r="F175" s="156" t="s">
        <v>1165</v>
      </c>
      <c r="H175" s="157">
        <v>20.7</v>
      </c>
      <c r="L175" s="154"/>
      <c r="M175" s="158"/>
      <c r="T175" s="159"/>
      <c r="AT175" s="155" t="s">
        <v>171</v>
      </c>
      <c r="AU175" s="155" t="s">
        <v>81</v>
      </c>
      <c r="AV175" s="13" t="s">
        <v>81</v>
      </c>
      <c r="AW175" s="13" t="s">
        <v>29</v>
      </c>
      <c r="AX175" s="13" t="s">
        <v>72</v>
      </c>
      <c r="AY175" s="155" t="s">
        <v>160</v>
      </c>
    </row>
    <row r="176" spans="2:65" s="14" customFormat="1">
      <c r="B176" s="160"/>
      <c r="D176" s="149" t="s">
        <v>171</v>
      </c>
      <c r="E176" s="161" t="s">
        <v>1</v>
      </c>
      <c r="F176" s="162" t="s">
        <v>176</v>
      </c>
      <c r="H176" s="163">
        <v>31.05</v>
      </c>
      <c r="L176" s="160"/>
      <c r="M176" s="164"/>
      <c r="T176" s="165"/>
      <c r="AT176" s="161" t="s">
        <v>171</v>
      </c>
      <c r="AU176" s="161" t="s">
        <v>81</v>
      </c>
      <c r="AV176" s="14" t="s">
        <v>167</v>
      </c>
      <c r="AW176" s="14" t="s">
        <v>29</v>
      </c>
      <c r="AX176" s="14" t="s">
        <v>79</v>
      </c>
      <c r="AY176" s="161" t="s">
        <v>160</v>
      </c>
    </row>
    <row r="177" spans="2:65" s="1" customFormat="1" ht="24.2" customHeight="1">
      <c r="B177" s="132"/>
      <c r="C177" s="133" t="s">
        <v>208</v>
      </c>
      <c r="D177" s="133" t="s">
        <v>162</v>
      </c>
      <c r="E177" s="134" t="s">
        <v>1170</v>
      </c>
      <c r="F177" s="135" t="s">
        <v>1171</v>
      </c>
      <c r="G177" s="136" t="s">
        <v>335</v>
      </c>
      <c r="H177" s="137">
        <v>217.35</v>
      </c>
      <c r="I177" s="138">
        <v>0</v>
      </c>
      <c r="J177" s="138">
        <f>ROUND(I177*H177,2)</f>
        <v>0</v>
      </c>
      <c r="K177" s="135" t="s">
        <v>166</v>
      </c>
      <c r="L177" s="29"/>
      <c r="M177" s="139" t="s">
        <v>1</v>
      </c>
      <c r="N177" s="140" t="s">
        <v>37</v>
      </c>
      <c r="O177" s="141">
        <v>2E-3</v>
      </c>
      <c r="P177" s="141">
        <f>O177*H177</f>
        <v>0.43469999999999998</v>
      </c>
      <c r="Q177" s="141">
        <v>0</v>
      </c>
      <c r="R177" s="141">
        <f>Q177*H177</f>
        <v>0</v>
      </c>
      <c r="S177" s="141">
        <v>0</v>
      </c>
      <c r="T177" s="142">
        <f>S177*H177</f>
        <v>0</v>
      </c>
      <c r="AR177" s="143" t="s">
        <v>167</v>
      </c>
      <c r="AT177" s="143" t="s">
        <v>162</v>
      </c>
      <c r="AU177" s="143" t="s">
        <v>81</v>
      </c>
      <c r="AY177" s="17" t="s">
        <v>160</v>
      </c>
      <c r="BE177" s="144">
        <f>IF(N177="základní",J177,0)</f>
        <v>0</v>
      </c>
      <c r="BF177" s="144">
        <f>IF(N177="snížená",J177,0)</f>
        <v>0</v>
      </c>
      <c r="BG177" s="144">
        <f>IF(N177="zákl. přenesená",J177,0)</f>
        <v>0</v>
      </c>
      <c r="BH177" s="144">
        <f>IF(N177="sníž. přenesená",J177,0)</f>
        <v>0</v>
      </c>
      <c r="BI177" s="144">
        <f>IF(N177="nulová",J177,0)</f>
        <v>0</v>
      </c>
      <c r="BJ177" s="17" t="s">
        <v>79</v>
      </c>
      <c r="BK177" s="144">
        <f>ROUND(I177*H177,2)</f>
        <v>0</v>
      </c>
      <c r="BL177" s="17" t="s">
        <v>167</v>
      </c>
      <c r="BM177" s="143" t="s">
        <v>1172</v>
      </c>
    </row>
    <row r="178" spans="2:65" s="1" customFormat="1">
      <c r="B178" s="29"/>
      <c r="D178" s="145" t="s">
        <v>169</v>
      </c>
      <c r="F178" s="146" t="s">
        <v>1173</v>
      </c>
      <c r="L178" s="29"/>
      <c r="M178" s="147"/>
      <c r="T178" s="52"/>
      <c r="AT178" s="17" t="s">
        <v>169</v>
      </c>
      <c r="AU178" s="17" t="s">
        <v>81</v>
      </c>
    </row>
    <row r="179" spans="2:65" s="12" customFormat="1" ht="22.5">
      <c r="B179" s="148"/>
      <c r="D179" s="149" t="s">
        <v>171</v>
      </c>
      <c r="E179" s="150" t="s">
        <v>1</v>
      </c>
      <c r="F179" s="151" t="s">
        <v>1138</v>
      </c>
      <c r="H179" s="150" t="s">
        <v>1</v>
      </c>
      <c r="L179" s="148"/>
      <c r="M179" s="152"/>
      <c r="T179" s="153"/>
      <c r="AT179" s="150" t="s">
        <v>171</v>
      </c>
      <c r="AU179" s="150" t="s">
        <v>81</v>
      </c>
      <c r="AV179" s="12" t="s">
        <v>79</v>
      </c>
      <c r="AW179" s="12" t="s">
        <v>29</v>
      </c>
      <c r="AX179" s="12" t="s">
        <v>72</v>
      </c>
      <c r="AY179" s="150" t="s">
        <v>160</v>
      </c>
    </row>
    <row r="180" spans="2:65" s="12" customFormat="1">
      <c r="B180" s="148"/>
      <c r="D180" s="149" t="s">
        <v>171</v>
      </c>
      <c r="E180" s="150" t="s">
        <v>1</v>
      </c>
      <c r="F180" s="151" t="s">
        <v>173</v>
      </c>
      <c r="H180" s="150" t="s">
        <v>1</v>
      </c>
      <c r="L180" s="148"/>
      <c r="M180" s="152"/>
      <c r="T180" s="153"/>
      <c r="AT180" s="150" t="s">
        <v>171</v>
      </c>
      <c r="AU180" s="150" t="s">
        <v>81</v>
      </c>
      <c r="AV180" s="12" t="s">
        <v>79</v>
      </c>
      <c r="AW180" s="12" t="s">
        <v>29</v>
      </c>
      <c r="AX180" s="12" t="s">
        <v>72</v>
      </c>
      <c r="AY180" s="150" t="s">
        <v>160</v>
      </c>
    </row>
    <row r="181" spans="2:65" s="12" customFormat="1">
      <c r="B181" s="148"/>
      <c r="D181" s="149" t="s">
        <v>171</v>
      </c>
      <c r="E181" s="150" t="s">
        <v>1</v>
      </c>
      <c r="F181" s="151" t="s">
        <v>1139</v>
      </c>
      <c r="H181" s="150" t="s">
        <v>1</v>
      </c>
      <c r="L181" s="148"/>
      <c r="M181" s="152"/>
      <c r="T181" s="153"/>
      <c r="AT181" s="150" t="s">
        <v>171</v>
      </c>
      <c r="AU181" s="150" t="s">
        <v>81</v>
      </c>
      <c r="AV181" s="12" t="s">
        <v>79</v>
      </c>
      <c r="AW181" s="12" t="s">
        <v>29</v>
      </c>
      <c r="AX181" s="12" t="s">
        <v>72</v>
      </c>
      <c r="AY181" s="150" t="s">
        <v>160</v>
      </c>
    </row>
    <row r="182" spans="2:65" s="12" customFormat="1">
      <c r="B182" s="148"/>
      <c r="D182" s="149" t="s">
        <v>171</v>
      </c>
      <c r="E182" s="150" t="s">
        <v>1</v>
      </c>
      <c r="F182" s="151" t="s">
        <v>173</v>
      </c>
      <c r="H182" s="150" t="s">
        <v>1</v>
      </c>
      <c r="L182" s="148"/>
      <c r="M182" s="152"/>
      <c r="T182" s="153"/>
      <c r="AT182" s="150" t="s">
        <v>171</v>
      </c>
      <c r="AU182" s="150" t="s">
        <v>81</v>
      </c>
      <c r="AV182" s="12" t="s">
        <v>79</v>
      </c>
      <c r="AW182" s="12" t="s">
        <v>29</v>
      </c>
      <c r="AX182" s="12" t="s">
        <v>72</v>
      </c>
      <c r="AY182" s="150" t="s">
        <v>160</v>
      </c>
    </row>
    <row r="183" spans="2:65" s="12" customFormat="1">
      <c r="B183" s="148"/>
      <c r="D183" s="149" t="s">
        <v>171</v>
      </c>
      <c r="E183" s="150" t="s">
        <v>1</v>
      </c>
      <c r="F183" s="151" t="s">
        <v>1163</v>
      </c>
      <c r="H183" s="150" t="s">
        <v>1</v>
      </c>
      <c r="L183" s="148"/>
      <c r="M183" s="152"/>
      <c r="T183" s="153"/>
      <c r="AT183" s="150" t="s">
        <v>171</v>
      </c>
      <c r="AU183" s="150" t="s">
        <v>81</v>
      </c>
      <c r="AV183" s="12" t="s">
        <v>79</v>
      </c>
      <c r="AW183" s="12" t="s">
        <v>29</v>
      </c>
      <c r="AX183" s="12" t="s">
        <v>72</v>
      </c>
      <c r="AY183" s="150" t="s">
        <v>160</v>
      </c>
    </row>
    <row r="184" spans="2:65" s="13" customFormat="1">
      <c r="B184" s="154"/>
      <c r="D184" s="149" t="s">
        <v>171</v>
      </c>
      <c r="E184" s="155" t="s">
        <v>1</v>
      </c>
      <c r="F184" s="156" t="s">
        <v>1174</v>
      </c>
      <c r="H184" s="157">
        <v>72.45</v>
      </c>
      <c r="L184" s="154"/>
      <c r="M184" s="158"/>
      <c r="T184" s="159"/>
      <c r="AT184" s="155" t="s">
        <v>171</v>
      </c>
      <c r="AU184" s="155" t="s">
        <v>81</v>
      </c>
      <c r="AV184" s="13" t="s">
        <v>81</v>
      </c>
      <c r="AW184" s="13" t="s">
        <v>29</v>
      </c>
      <c r="AX184" s="13" t="s">
        <v>72</v>
      </c>
      <c r="AY184" s="155" t="s">
        <v>160</v>
      </c>
    </row>
    <row r="185" spans="2:65" s="13" customFormat="1">
      <c r="B185" s="154"/>
      <c r="D185" s="149" t="s">
        <v>171</v>
      </c>
      <c r="E185" s="155" t="s">
        <v>1</v>
      </c>
      <c r="F185" s="156" t="s">
        <v>1175</v>
      </c>
      <c r="H185" s="157">
        <v>144.9</v>
      </c>
      <c r="L185" s="154"/>
      <c r="M185" s="158"/>
      <c r="T185" s="159"/>
      <c r="AT185" s="155" t="s">
        <v>171</v>
      </c>
      <c r="AU185" s="155" t="s">
        <v>81</v>
      </c>
      <c r="AV185" s="13" t="s">
        <v>81</v>
      </c>
      <c r="AW185" s="13" t="s">
        <v>29</v>
      </c>
      <c r="AX185" s="13" t="s">
        <v>72</v>
      </c>
      <c r="AY185" s="155" t="s">
        <v>160</v>
      </c>
    </row>
    <row r="186" spans="2:65" s="14" customFormat="1">
      <c r="B186" s="160"/>
      <c r="D186" s="149" t="s">
        <v>171</v>
      </c>
      <c r="E186" s="161" t="s">
        <v>1</v>
      </c>
      <c r="F186" s="162" t="s">
        <v>176</v>
      </c>
      <c r="H186" s="163">
        <v>217.35</v>
      </c>
      <c r="L186" s="160"/>
      <c r="M186" s="164"/>
      <c r="T186" s="165"/>
      <c r="AT186" s="161" t="s">
        <v>171</v>
      </c>
      <c r="AU186" s="161" t="s">
        <v>81</v>
      </c>
      <c r="AV186" s="14" t="s">
        <v>167</v>
      </c>
      <c r="AW186" s="14" t="s">
        <v>29</v>
      </c>
      <c r="AX186" s="14" t="s">
        <v>79</v>
      </c>
      <c r="AY186" s="161" t="s">
        <v>160</v>
      </c>
    </row>
    <row r="187" spans="2:65" s="1" customFormat="1" ht="21.75" customHeight="1">
      <c r="B187" s="132"/>
      <c r="C187" s="133" t="s">
        <v>214</v>
      </c>
      <c r="D187" s="133" t="s">
        <v>162</v>
      </c>
      <c r="E187" s="134" t="s">
        <v>1176</v>
      </c>
      <c r="F187" s="135" t="s">
        <v>1177</v>
      </c>
      <c r="G187" s="136" t="s">
        <v>335</v>
      </c>
      <c r="H187" s="137">
        <v>6</v>
      </c>
      <c r="I187" s="138">
        <v>0</v>
      </c>
      <c r="J187" s="138">
        <f>ROUND(I187*H187,2)</f>
        <v>0</v>
      </c>
      <c r="K187" s="135" t="s">
        <v>166</v>
      </c>
      <c r="L187" s="29"/>
      <c r="M187" s="139" t="s">
        <v>1</v>
      </c>
      <c r="N187" s="140" t="s">
        <v>37</v>
      </c>
      <c r="O187" s="141">
        <v>3.2000000000000001E-2</v>
      </c>
      <c r="P187" s="141">
        <f>O187*H187</f>
        <v>0.192</v>
      </c>
      <c r="Q187" s="141">
        <v>0</v>
      </c>
      <c r="R187" s="141">
        <f>Q187*H187</f>
        <v>0</v>
      </c>
      <c r="S187" s="141">
        <v>0</v>
      </c>
      <c r="T187" s="142">
        <f>S187*H187</f>
        <v>0</v>
      </c>
      <c r="AR187" s="143" t="s">
        <v>167</v>
      </c>
      <c r="AT187" s="143" t="s">
        <v>162</v>
      </c>
      <c r="AU187" s="143" t="s">
        <v>81</v>
      </c>
      <c r="AY187" s="17" t="s">
        <v>160</v>
      </c>
      <c r="BE187" s="144">
        <f>IF(N187="základní",J187,0)</f>
        <v>0</v>
      </c>
      <c r="BF187" s="144">
        <f>IF(N187="snížená",J187,0)</f>
        <v>0</v>
      </c>
      <c r="BG187" s="144">
        <f>IF(N187="zákl. přenesená",J187,0)</f>
        <v>0</v>
      </c>
      <c r="BH187" s="144">
        <f>IF(N187="sníž. přenesená",J187,0)</f>
        <v>0</v>
      </c>
      <c r="BI187" s="144">
        <f>IF(N187="nulová",J187,0)</f>
        <v>0</v>
      </c>
      <c r="BJ187" s="17" t="s">
        <v>79</v>
      </c>
      <c r="BK187" s="144">
        <f>ROUND(I187*H187,2)</f>
        <v>0</v>
      </c>
      <c r="BL187" s="17" t="s">
        <v>167</v>
      </c>
      <c r="BM187" s="143" t="s">
        <v>1178</v>
      </c>
    </row>
    <row r="188" spans="2:65" s="1" customFormat="1">
      <c r="B188" s="29"/>
      <c r="D188" s="145" t="s">
        <v>169</v>
      </c>
      <c r="F188" s="146" t="s">
        <v>1179</v>
      </c>
      <c r="L188" s="29"/>
      <c r="M188" s="147"/>
      <c r="T188" s="52"/>
      <c r="AT188" s="17" t="s">
        <v>169</v>
      </c>
      <c r="AU188" s="17" t="s">
        <v>81</v>
      </c>
    </row>
    <row r="189" spans="2:65" s="12" customFormat="1" ht="22.5">
      <c r="B189" s="148"/>
      <c r="D189" s="149" t="s">
        <v>171</v>
      </c>
      <c r="E189" s="150" t="s">
        <v>1</v>
      </c>
      <c r="F189" s="151" t="s">
        <v>1138</v>
      </c>
      <c r="H189" s="150" t="s">
        <v>1</v>
      </c>
      <c r="L189" s="148"/>
      <c r="M189" s="152"/>
      <c r="T189" s="153"/>
      <c r="AT189" s="150" t="s">
        <v>171</v>
      </c>
      <c r="AU189" s="150" t="s">
        <v>81</v>
      </c>
      <c r="AV189" s="12" t="s">
        <v>79</v>
      </c>
      <c r="AW189" s="12" t="s">
        <v>29</v>
      </c>
      <c r="AX189" s="12" t="s">
        <v>72</v>
      </c>
      <c r="AY189" s="150" t="s">
        <v>160</v>
      </c>
    </row>
    <row r="190" spans="2:65" s="12" customFormat="1">
      <c r="B190" s="148"/>
      <c r="D190" s="149" t="s">
        <v>171</v>
      </c>
      <c r="E190" s="150" t="s">
        <v>1</v>
      </c>
      <c r="F190" s="151" t="s">
        <v>173</v>
      </c>
      <c r="H190" s="150" t="s">
        <v>1</v>
      </c>
      <c r="L190" s="148"/>
      <c r="M190" s="152"/>
      <c r="T190" s="153"/>
      <c r="AT190" s="150" t="s">
        <v>171</v>
      </c>
      <c r="AU190" s="150" t="s">
        <v>81</v>
      </c>
      <c r="AV190" s="12" t="s">
        <v>79</v>
      </c>
      <c r="AW190" s="12" t="s">
        <v>29</v>
      </c>
      <c r="AX190" s="12" t="s">
        <v>72</v>
      </c>
      <c r="AY190" s="150" t="s">
        <v>160</v>
      </c>
    </row>
    <row r="191" spans="2:65" s="12" customFormat="1">
      <c r="B191" s="148"/>
      <c r="D191" s="149" t="s">
        <v>171</v>
      </c>
      <c r="E191" s="150" t="s">
        <v>1</v>
      </c>
      <c r="F191" s="151" t="s">
        <v>1139</v>
      </c>
      <c r="H191" s="150" t="s">
        <v>1</v>
      </c>
      <c r="L191" s="148"/>
      <c r="M191" s="152"/>
      <c r="T191" s="153"/>
      <c r="AT191" s="150" t="s">
        <v>171</v>
      </c>
      <c r="AU191" s="150" t="s">
        <v>81</v>
      </c>
      <c r="AV191" s="12" t="s">
        <v>79</v>
      </c>
      <c r="AW191" s="12" t="s">
        <v>29</v>
      </c>
      <c r="AX191" s="12" t="s">
        <v>72</v>
      </c>
      <c r="AY191" s="150" t="s">
        <v>160</v>
      </c>
    </row>
    <row r="192" spans="2:65" s="12" customFormat="1">
      <c r="B192" s="148"/>
      <c r="D192" s="149" t="s">
        <v>171</v>
      </c>
      <c r="E192" s="150" t="s">
        <v>1</v>
      </c>
      <c r="F192" s="151" t="s">
        <v>173</v>
      </c>
      <c r="H192" s="150" t="s">
        <v>1</v>
      </c>
      <c r="L192" s="148"/>
      <c r="M192" s="152"/>
      <c r="T192" s="153"/>
      <c r="AT192" s="150" t="s">
        <v>171</v>
      </c>
      <c r="AU192" s="150" t="s">
        <v>81</v>
      </c>
      <c r="AV192" s="12" t="s">
        <v>79</v>
      </c>
      <c r="AW192" s="12" t="s">
        <v>29</v>
      </c>
      <c r="AX192" s="12" t="s">
        <v>72</v>
      </c>
      <c r="AY192" s="150" t="s">
        <v>160</v>
      </c>
    </row>
    <row r="193" spans="2:65" s="12" customFormat="1">
      <c r="B193" s="148"/>
      <c r="D193" s="149" t="s">
        <v>171</v>
      </c>
      <c r="E193" s="150" t="s">
        <v>1</v>
      </c>
      <c r="F193" s="151" t="s">
        <v>1163</v>
      </c>
      <c r="H193" s="150" t="s">
        <v>1</v>
      </c>
      <c r="L193" s="148"/>
      <c r="M193" s="152"/>
      <c r="T193" s="153"/>
      <c r="AT193" s="150" t="s">
        <v>171</v>
      </c>
      <c r="AU193" s="150" t="s">
        <v>81</v>
      </c>
      <c r="AV193" s="12" t="s">
        <v>79</v>
      </c>
      <c r="AW193" s="12" t="s">
        <v>29</v>
      </c>
      <c r="AX193" s="12" t="s">
        <v>72</v>
      </c>
      <c r="AY193" s="150" t="s">
        <v>160</v>
      </c>
    </row>
    <row r="194" spans="2:65" s="13" customFormat="1">
      <c r="B194" s="154"/>
      <c r="D194" s="149" t="s">
        <v>171</v>
      </c>
      <c r="E194" s="155" t="s">
        <v>1</v>
      </c>
      <c r="F194" s="156" t="s">
        <v>1150</v>
      </c>
      <c r="H194" s="157">
        <v>6</v>
      </c>
      <c r="L194" s="154"/>
      <c r="M194" s="158"/>
      <c r="T194" s="159"/>
      <c r="AT194" s="155" t="s">
        <v>171</v>
      </c>
      <c r="AU194" s="155" t="s">
        <v>81</v>
      </c>
      <c r="AV194" s="13" t="s">
        <v>81</v>
      </c>
      <c r="AW194" s="13" t="s">
        <v>29</v>
      </c>
      <c r="AX194" s="13" t="s">
        <v>72</v>
      </c>
      <c r="AY194" s="155" t="s">
        <v>160</v>
      </c>
    </row>
    <row r="195" spans="2:65" s="14" customFormat="1">
      <c r="B195" s="160"/>
      <c r="D195" s="149" t="s">
        <v>171</v>
      </c>
      <c r="E195" s="161" t="s">
        <v>1</v>
      </c>
      <c r="F195" s="162" t="s">
        <v>176</v>
      </c>
      <c r="H195" s="163">
        <v>6</v>
      </c>
      <c r="L195" s="160"/>
      <c r="M195" s="164"/>
      <c r="T195" s="165"/>
      <c r="AT195" s="161" t="s">
        <v>171</v>
      </c>
      <c r="AU195" s="161" t="s">
        <v>81</v>
      </c>
      <c r="AV195" s="14" t="s">
        <v>167</v>
      </c>
      <c r="AW195" s="14" t="s">
        <v>29</v>
      </c>
      <c r="AX195" s="14" t="s">
        <v>79</v>
      </c>
      <c r="AY195" s="161" t="s">
        <v>160</v>
      </c>
    </row>
    <row r="196" spans="2:65" s="1" customFormat="1" ht="24.2" customHeight="1">
      <c r="B196" s="132"/>
      <c r="C196" s="133" t="s">
        <v>221</v>
      </c>
      <c r="D196" s="133" t="s">
        <v>162</v>
      </c>
      <c r="E196" s="134" t="s">
        <v>1180</v>
      </c>
      <c r="F196" s="135" t="s">
        <v>1181</v>
      </c>
      <c r="G196" s="136" t="s">
        <v>335</v>
      </c>
      <c r="H196" s="137">
        <v>6</v>
      </c>
      <c r="I196" s="138">
        <v>0</v>
      </c>
      <c r="J196" s="138">
        <f>ROUND(I196*H196,2)</f>
        <v>0</v>
      </c>
      <c r="K196" s="135" t="s">
        <v>166</v>
      </c>
      <c r="L196" s="29"/>
      <c r="M196" s="139" t="s">
        <v>1</v>
      </c>
      <c r="N196" s="140" t="s">
        <v>37</v>
      </c>
      <c r="O196" s="141">
        <v>3.0000000000000001E-3</v>
      </c>
      <c r="P196" s="141">
        <f>O196*H196</f>
        <v>1.8000000000000002E-2</v>
      </c>
      <c r="Q196" s="141">
        <v>0</v>
      </c>
      <c r="R196" s="141">
        <f>Q196*H196</f>
        <v>0</v>
      </c>
      <c r="S196" s="141">
        <v>0</v>
      </c>
      <c r="T196" s="142">
        <f>S196*H196</f>
        <v>0</v>
      </c>
      <c r="AR196" s="143" t="s">
        <v>167</v>
      </c>
      <c r="AT196" s="143" t="s">
        <v>162</v>
      </c>
      <c r="AU196" s="143" t="s">
        <v>81</v>
      </c>
      <c r="AY196" s="17" t="s">
        <v>160</v>
      </c>
      <c r="BE196" s="144">
        <f>IF(N196="základní",J196,0)</f>
        <v>0</v>
      </c>
      <c r="BF196" s="144">
        <f>IF(N196="snížená",J196,0)</f>
        <v>0</v>
      </c>
      <c r="BG196" s="144">
        <f>IF(N196="zákl. přenesená",J196,0)</f>
        <v>0</v>
      </c>
      <c r="BH196" s="144">
        <f>IF(N196="sníž. přenesená",J196,0)</f>
        <v>0</v>
      </c>
      <c r="BI196" s="144">
        <f>IF(N196="nulová",J196,0)</f>
        <v>0</v>
      </c>
      <c r="BJ196" s="17" t="s">
        <v>79</v>
      </c>
      <c r="BK196" s="144">
        <f>ROUND(I196*H196,2)</f>
        <v>0</v>
      </c>
      <c r="BL196" s="17" t="s">
        <v>167</v>
      </c>
      <c r="BM196" s="143" t="s">
        <v>1182</v>
      </c>
    </row>
    <row r="197" spans="2:65" s="1" customFormat="1">
      <c r="B197" s="29"/>
      <c r="D197" s="145" t="s">
        <v>169</v>
      </c>
      <c r="F197" s="146" t="s">
        <v>1183</v>
      </c>
      <c r="L197" s="29"/>
      <c r="M197" s="147"/>
      <c r="T197" s="52"/>
      <c r="AT197" s="17" t="s">
        <v>169</v>
      </c>
      <c r="AU197" s="17" t="s">
        <v>81</v>
      </c>
    </row>
    <row r="198" spans="2:65" s="12" customFormat="1" ht="22.5">
      <c r="B198" s="148"/>
      <c r="D198" s="149" t="s">
        <v>171</v>
      </c>
      <c r="E198" s="150" t="s">
        <v>1</v>
      </c>
      <c r="F198" s="151" t="s">
        <v>1138</v>
      </c>
      <c r="H198" s="150" t="s">
        <v>1</v>
      </c>
      <c r="L198" s="148"/>
      <c r="M198" s="152"/>
      <c r="T198" s="153"/>
      <c r="AT198" s="150" t="s">
        <v>171</v>
      </c>
      <c r="AU198" s="150" t="s">
        <v>81</v>
      </c>
      <c r="AV198" s="12" t="s">
        <v>79</v>
      </c>
      <c r="AW198" s="12" t="s">
        <v>29</v>
      </c>
      <c r="AX198" s="12" t="s">
        <v>72</v>
      </c>
      <c r="AY198" s="150" t="s">
        <v>160</v>
      </c>
    </row>
    <row r="199" spans="2:65" s="12" customFormat="1">
      <c r="B199" s="148"/>
      <c r="D199" s="149" t="s">
        <v>171</v>
      </c>
      <c r="E199" s="150" t="s">
        <v>1</v>
      </c>
      <c r="F199" s="151" t="s">
        <v>173</v>
      </c>
      <c r="H199" s="150" t="s">
        <v>1</v>
      </c>
      <c r="L199" s="148"/>
      <c r="M199" s="152"/>
      <c r="T199" s="153"/>
      <c r="AT199" s="150" t="s">
        <v>171</v>
      </c>
      <c r="AU199" s="150" t="s">
        <v>81</v>
      </c>
      <c r="AV199" s="12" t="s">
        <v>79</v>
      </c>
      <c r="AW199" s="12" t="s">
        <v>29</v>
      </c>
      <c r="AX199" s="12" t="s">
        <v>72</v>
      </c>
      <c r="AY199" s="150" t="s">
        <v>160</v>
      </c>
    </row>
    <row r="200" spans="2:65" s="12" customFormat="1">
      <c r="B200" s="148"/>
      <c r="D200" s="149" t="s">
        <v>171</v>
      </c>
      <c r="E200" s="150" t="s">
        <v>1</v>
      </c>
      <c r="F200" s="151" t="s">
        <v>1139</v>
      </c>
      <c r="H200" s="150" t="s">
        <v>1</v>
      </c>
      <c r="L200" s="148"/>
      <c r="M200" s="152"/>
      <c r="T200" s="153"/>
      <c r="AT200" s="150" t="s">
        <v>171</v>
      </c>
      <c r="AU200" s="150" t="s">
        <v>81</v>
      </c>
      <c r="AV200" s="12" t="s">
        <v>79</v>
      </c>
      <c r="AW200" s="12" t="s">
        <v>29</v>
      </c>
      <c r="AX200" s="12" t="s">
        <v>72</v>
      </c>
      <c r="AY200" s="150" t="s">
        <v>160</v>
      </c>
    </row>
    <row r="201" spans="2:65" s="12" customFormat="1">
      <c r="B201" s="148"/>
      <c r="D201" s="149" t="s">
        <v>171</v>
      </c>
      <c r="E201" s="150" t="s">
        <v>1</v>
      </c>
      <c r="F201" s="151" t="s">
        <v>173</v>
      </c>
      <c r="H201" s="150" t="s">
        <v>1</v>
      </c>
      <c r="L201" s="148"/>
      <c r="M201" s="152"/>
      <c r="T201" s="153"/>
      <c r="AT201" s="150" t="s">
        <v>171</v>
      </c>
      <c r="AU201" s="150" t="s">
        <v>81</v>
      </c>
      <c r="AV201" s="12" t="s">
        <v>79</v>
      </c>
      <c r="AW201" s="12" t="s">
        <v>29</v>
      </c>
      <c r="AX201" s="12" t="s">
        <v>72</v>
      </c>
      <c r="AY201" s="150" t="s">
        <v>160</v>
      </c>
    </row>
    <row r="202" spans="2:65" s="12" customFormat="1">
      <c r="B202" s="148"/>
      <c r="D202" s="149" t="s">
        <v>171</v>
      </c>
      <c r="E202" s="150" t="s">
        <v>1</v>
      </c>
      <c r="F202" s="151" t="s">
        <v>1163</v>
      </c>
      <c r="H202" s="150" t="s">
        <v>1</v>
      </c>
      <c r="L202" s="148"/>
      <c r="M202" s="152"/>
      <c r="T202" s="153"/>
      <c r="AT202" s="150" t="s">
        <v>171</v>
      </c>
      <c r="AU202" s="150" t="s">
        <v>81</v>
      </c>
      <c r="AV202" s="12" t="s">
        <v>79</v>
      </c>
      <c r="AW202" s="12" t="s">
        <v>29</v>
      </c>
      <c r="AX202" s="12" t="s">
        <v>72</v>
      </c>
      <c r="AY202" s="150" t="s">
        <v>160</v>
      </c>
    </row>
    <row r="203" spans="2:65" s="13" customFormat="1">
      <c r="B203" s="154"/>
      <c r="D203" s="149" t="s">
        <v>171</v>
      </c>
      <c r="E203" s="155" t="s">
        <v>1</v>
      </c>
      <c r="F203" s="156" t="s">
        <v>1150</v>
      </c>
      <c r="H203" s="157">
        <v>6</v>
      </c>
      <c r="L203" s="154"/>
      <c r="M203" s="158"/>
      <c r="T203" s="159"/>
      <c r="AT203" s="155" t="s">
        <v>171</v>
      </c>
      <c r="AU203" s="155" t="s">
        <v>81</v>
      </c>
      <c r="AV203" s="13" t="s">
        <v>81</v>
      </c>
      <c r="AW203" s="13" t="s">
        <v>29</v>
      </c>
      <c r="AX203" s="13" t="s">
        <v>72</v>
      </c>
      <c r="AY203" s="155" t="s">
        <v>160</v>
      </c>
    </row>
    <row r="204" spans="2:65" s="14" customFormat="1">
      <c r="B204" s="160"/>
      <c r="D204" s="149" t="s">
        <v>171</v>
      </c>
      <c r="E204" s="161" t="s">
        <v>1</v>
      </c>
      <c r="F204" s="162" t="s">
        <v>176</v>
      </c>
      <c r="H204" s="163">
        <v>6</v>
      </c>
      <c r="L204" s="160"/>
      <c r="M204" s="164"/>
      <c r="T204" s="165"/>
      <c r="AT204" s="161" t="s">
        <v>171</v>
      </c>
      <c r="AU204" s="161" t="s">
        <v>81</v>
      </c>
      <c r="AV204" s="14" t="s">
        <v>167</v>
      </c>
      <c r="AW204" s="14" t="s">
        <v>29</v>
      </c>
      <c r="AX204" s="14" t="s">
        <v>79</v>
      </c>
      <c r="AY204" s="161" t="s">
        <v>160</v>
      </c>
    </row>
    <row r="205" spans="2:65" s="1" customFormat="1" ht="37.9" customHeight="1">
      <c r="B205" s="132"/>
      <c r="C205" s="133" t="s">
        <v>227</v>
      </c>
      <c r="D205" s="133" t="s">
        <v>162</v>
      </c>
      <c r="E205" s="134" t="s">
        <v>1184</v>
      </c>
      <c r="F205" s="135" t="s">
        <v>1185</v>
      </c>
      <c r="G205" s="136" t="s">
        <v>335</v>
      </c>
      <c r="H205" s="137">
        <v>0.75</v>
      </c>
      <c r="I205" s="138">
        <v>0</v>
      </c>
      <c r="J205" s="138">
        <f>ROUND(I205*H205,2)</f>
        <v>0</v>
      </c>
      <c r="K205" s="135" t="s">
        <v>166</v>
      </c>
      <c r="L205" s="29"/>
      <c r="M205" s="139" t="s">
        <v>1</v>
      </c>
      <c r="N205" s="140" t="s">
        <v>37</v>
      </c>
      <c r="O205" s="141">
        <v>0</v>
      </c>
      <c r="P205" s="141">
        <f>O205*H205</f>
        <v>0</v>
      </c>
      <c r="Q205" s="141">
        <v>0</v>
      </c>
      <c r="R205" s="141">
        <f>Q205*H205</f>
        <v>0</v>
      </c>
      <c r="S205" s="141">
        <v>0</v>
      </c>
      <c r="T205" s="142">
        <f>S205*H205</f>
        <v>0</v>
      </c>
      <c r="AR205" s="143" t="s">
        <v>167</v>
      </c>
      <c r="AT205" s="143" t="s">
        <v>162</v>
      </c>
      <c r="AU205" s="143" t="s">
        <v>81</v>
      </c>
      <c r="AY205" s="17" t="s">
        <v>160</v>
      </c>
      <c r="BE205" s="144">
        <f>IF(N205="základní",J205,0)</f>
        <v>0</v>
      </c>
      <c r="BF205" s="144">
        <f>IF(N205="snížená",J205,0)</f>
        <v>0</v>
      </c>
      <c r="BG205" s="144">
        <f>IF(N205="zákl. přenesená",J205,0)</f>
        <v>0</v>
      </c>
      <c r="BH205" s="144">
        <f>IF(N205="sníž. přenesená",J205,0)</f>
        <v>0</v>
      </c>
      <c r="BI205" s="144">
        <f>IF(N205="nulová",J205,0)</f>
        <v>0</v>
      </c>
      <c r="BJ205" s="17" t="s">
        <v>79</v>
      </c>
      <c r="BK205" s="144">
        <f>ROUND(I205*H205,2)</f>
        <v>0</v>
      </c>
      <c r="BL205" s="17" t="s">
        <v>167</v>
      </c>
      <c r="BM205" s="143" t="s">
        <v>1186</v>
      </c>
    </row>
    <row r="206" spans="2:65" s="1" customFormat="1">
      <c r="B206" s="29"/>
      <c r="D206" s="145" t="s">
        <v>169</v>
      </c>
      <c r="F206" s="146" t="s">
        <v>1187</v>
      </c>
      <c r="L206" s="29"/>
      <c r="M206" s="147"/>
      <c r="T206" s="52"/>
      <c r="AT206" s="17" t="s">
        <v>169</v>
      </c>
      <c r="AU206" s="17" t="s">
        <v>81</v>
      </c>
    </row>
    <row r="207" spans="2:65" s="12" customFormat="1" ht="22.5">
      <c r="B207" s="148"/>
      <c r="D207" s="149" t="s">
        <v>171</v>
      </c>
      <c r="E207" s="150" t="s">
        <v>1</v>
      </c>
      <c r="F207" s="151" t="s">
        <v>1138</v>
      </c>
      <c r="H207" s="150" t="s">
        <v>1</v>
      </c>
      <c r="L207" s="148"/>
      <c r="M207" s="152"/>
      <c r="T207" s="153"/>
      <c r="AT207" s="150" t="s">
        <v>171</v>
      </c>
      <c r="AU207" s="150" t="s">
        <v>81</v>
      </c>
      <c r="AV207" s="12" t="s">
        <v>79</v>
      </c>
      <c r="AW207" s="12" t="s">
        <v>29</v>
      </c>
      <c r="AX207" s="12" t="s">
        <v>72</v>
      </c>
      <c r="AY207" s="150" t="s">
        <v>160</v>
      </c>
    </row>
    <row r="208" spans="2:65" s="12" customFormat="1">
      <c r="B208" s="148"/>
      <c r="D208" s="149" t="s">
        <v>171</v>
      </c>
      <c r="E208" s="150" t="s">
        <v>1</v>
      </c>
      <c r="F208" s="151" t="s">
        <v>173</v>
      </c>
      <c r="H208" s="150" t="s">
        <v>1</v>
      </c>
      <c r="L208" s="148"/>
      <c r="M208" s="152"/>
      <c r="T208" s="153"/>
      <c r="AT208" s="150" t="s">
        <v>171</v>
      </c>
      <c r="AU208" s="150" t="s">
        <v>81</v>
      </c>
      <c r="AV208" s="12" t="s">
        <v>79</v>
      </c>
      <c r="AW208" s="12" t="s">
        <v>29</v>
      </c>
      <c r="AX208" s="12" t="s">
        <v>72</v>
      </c>
      <c r="AY208" s="150" t="s">
        <v>160</v>
      </c>
    </row>
    <row r="209" spans="2:65" s="12" customFormat="1">
      <c r="B209" s="148"/>
      <c r="D209" s="149" t="s">
        <v>171</v>
      </c>
      <c r="E209" s="150" t="s">
        <v>1</v>
      </c>
      <c r="F209" s="151" t="s">
        <v>1139</v>
      </c>
      <c r="H209" s="150" t="s">
        <v>1</v>
      </c>
      <c r="L209" s="148"/>
      <c r="M209" s="152"/>
      <c r="T209" s="153"/>
      <c r="AT209" s="150" t="s">
        <v>171</v>
      </c>
      <c r="AU209" s="150" t="s">
        <v>81</v>
      </c>
      <c r="AV209" s="12" t="s">
        <v>79</v>
      </c>
      <c r="AW209" s="12" t="s">
        <v>29</v>
      </c>
      <c r="AX209" s="12" t="s">
        <v>72</v>
      </c>
      <c r="AY209" s="150" t="s">
        <v>160</v>
      </c>
    </row>
    <row r="210" spans="2:65" s="12" customFormat="1">
      <c r="B210" s="148"/>
      <c r="D210" s="149" t="s">
        <v>171</v>
      </c>
      <c r="E210" s="150" t="s">
        <v>1</v>
      </c>
      <c r="F210" s="151" t="s">
        <v>173</v>
      </c>
      <c r="H210" s="150" t="s">
        <v>1</v>
      </c>
      <c r="L210" s="148"/>
      <c r="M210" s="152"/>
      <c r="T210" s="153"/>
      <c r="AT210" s="150" t="s">
        <v>171</v>
      </c>
      <c r="AU210" s="150" t="s">
        <v>81</v>
      </c>
      <c r="AV210" s="12" t="s">
        <v>79</v>
      </c>
      <c r="AW210" s="12" t="s">
        <v>29</v>
      </c>
      <c r="AX210" s="12" t="s">
        <v>72</v>
      </c>
      <c r="AY210" s="150" t="s">
        <v>160</v>
      </c>
    </row>
    <row r="211" spans="2:65" s="13" customFormat="1">
      <c r="B211" s="154"/>
      <c r="D211" s="149" t="s">
        <v>171</v>
      </c>
      <c r="E211" s="155" t="s">
        <v>1</v>
      </c>
      <c r="F211" s="156" t="s">
        <v>1188</v>
      </c>
      <c r="H211" s="157">
        <v>0.75</v>
      </c>
      <c r="L211" s="154"/>
      <c r="M211" s="158"/>
      <c r="T211" s="159"/>
      <c r="AT211" s="155" t="s">
        <v>171</v>
      </c>
      <c r="AU211" s="155" t="s">
        <v>81</v>
      </c>
      <c r="AV211" s="13" t="s">
        <v>81</v>
      </c>
      <c r="AW211" s="13" t="s">
        <v>29</v>
      </c>
      <c r="AX211" s="13" t="s">
        <v>72</v>
      </c>
      <c r="AY211" s="155" t="s">
        <v>160</v>
      </c>
    </row>
    <row r="212" spans="2:65" s="14" customFormat="1">
      <c r="B212" s="160"/>
      <c r="D212" s="149" t="s">
        <v>171</v>
      </c>
      <c r="E212" s="161" t="s">
        <v>1</v>
      </c>
      <c r="F212" s="162" t="s">
        <v>176</v>
      </c>
      <c r="H212" s="163">
        <v>0.75</v>
      </c>
      <c r="L212" s="160"/>
      <c r="M212" s="164"/>
      <c r="T212" s="165"/>
      <c r="AT212" s="161" t="s">
        <v>171</v>
      </c>
      <c r="AU212" s="161" t="s">
        <v>81</v>
      </c>
      <c r="AV212" s="14" t="s">
        <v>167</v>
      </c>
      <c r="AW212" s="14" t="s">
        <v>29</v>
      </c>
      <c r="AX212" s="14" t="s">
        <v>79</v>
      </c>
      <c r="AY212" s="161" t="s">
        <v>160</v>
      </c>
    </row>
    <row r="213" spans="2:65" s="1" customFormat="1" ht="33" customHeight="1">
      <c r="B213" s="132"/>
      <c r="C213" s="133" t="s">
        <v>233</v>
      </c>
      <c r="D213" s="133" t="s">
        <v>162</v>
      </c>
      <c r="E213" s="134" t="s">
        <v>1189</v>
      </c>
      <c r="F213" s="135" t="s">
        <v>1190</v>
      </c>
      <c r="G213" s="136" t="s">
        <v>335</v>
      </c>
      <c r="H213" s="137">
        <v>20.7</v>
      </c>
      <c r="I213" s="138">
        <v>0</v>
      </c>
      <c r="J213" s="138">
        <f>ROUND(I213*H213,2)</f>
        <v>0</v>
      </c>
      <c r="K213" s="135" t="s">
        <v>166</v>
      </c>
      <c r="L213" s="29"/>
      <c r="M213" s="139" t="s">
        <v>1</v>
      </c>
      <c r="N213" s="140" t="s">
        <v>37</v>
      </c>
      <c r="O213" s="141">
        <v>0</v>
      </c>
      <c r="P213" s="141">
        <f>O213*H213</f>
        <v>0</v>
      </c>
      <c r="Q213" s="141">
        <v>0</v>
      </c>
      <c r="R213" s="141">
        <f>Q213*H213</f>
        <v>0</v>
      </c>
      <c r="S213" s="141">
        <v>0</v>
      </c>
      <c r="T213" s="142">
        <f>S213*H213</f>
        <v>0</v>
      </c>
      <c r="AR213" s="143" t="s">
        <v>167</v>
      </c>
      <c r="AT213" s="143" t="s">
        <v>162</v>
      </c>
      <c r="AU213" s="143" t="s">
        <v>81</v>
      </c>
      <c r="AY213" s="17" t="s">
        <v>160</v>
      </c>
      <c r="BE213" s="144">
        <f>IF(N213="základní",J213,0)</f>
        <v>0</v>
      </c>
      <c r="BF213" s="144">
        <f>IF(N213="snížená",J213,0)</f>
        <v>0</v>
      </c>
      <c r="BG213" s="144">
        <f>IF(N213="zákl. přenesená",J213,0)</f>
        <v>0</v>
      </c>
      <c r="BH213" s="144">
        <f>IF(N213="sníž. přenesená",J213,0)</f>
        <v>0</v>
      </c>
      <c r="BI213" s="144">
        <f>IF(N213="nulová",J213,0)</f>
        <v>0</v>
      </c>
      <c r="BJ213" s="17" t="s">
        <v>79</v>
      </c>
      <c r="BK213" s="144">
        <f>ROUND(I213*H213,2)</f>
        <v>0</v>
      </c>
      <c r="BL213" s="17" t="s">
        <v>167</v>
      </c>
      <c r="BM213" s="143" t="s">
        <v>1191</v>
      </c>
    </row>
    <row r="214" spans="2:65" s="1" customFormat="1">
      <c r="B214" s="29"/>
      <c r="D214" s="145" t="s">
        <v>169</v>
      </c>
      <c r="F214" s="146" t="s">
        <v>1192</v>
      </c>
      <c r="L214" s="29"/>
      <c r="M214" s="147"/>
      <c r="T214" s="52"/>
      <c r="AT214" s="17" t="s">
        <v>169</v>
      </c>
      <c r="AU214" s="17" t="s">
        <v>81</v>
      </c>
    </row>
    <row r="215" spans="2:65" s="12" customFormat="1" ht="22.5">
      <c r="B215" s="148"/>
      <c r="D215" s="149" t="s">
        <v>171</v>
      </c>
      <c r="E215" s="150" t="s">
        <v>1</v>
      </c>
      <c r="F215" s="151" t="s">
        <v>1138</v>
      </c>
      <c r="H215" s="150" t="s">
        <v>1</v>
      </c>
      <c r="L215" s="148"/>
      <c r="M215" s="152"/>
      <c r="T215" s="153"/>
      <c r="AT215" s="150" t="s">
        <v>171</v>
      </c>
      <c r="AU215" s="150" t="s">
        <v>81</v>
      </c>
      <c r="AV215" s="12" t="s">
        <v>79</v>
      </c>
      <c r="AW215" s="12" t="s">
        <v>29</v>
      </c>
      <c r="AX215" s="12" t="s">
        <v>72</v>
      </c>
      <c r="AY215" s="150" t="s">
        <v>160</v>
      </c>
    </row>
    <row r="216" spans="2:65" s="12" customFormat="1">
      <c r="B216" s="148"/>
      <c r="D216" s="149" t="s">
        <v>171</v>
      </c>
      <c r="E216" s="150" t="s">
        <v>1</v>
      </c>
      <c r="F216" s="151" t="s">
        <v>173</v>
      </c>
      <c r="H216" s="150" t="s">
        <v>1</v>
      </c>
      <c r="L216" s="148"/>
      <c r="M216" s="152"/>
      <c r="T216" s="153"/>
      <c r="AT216" s="150" t="s">
        <v>171</v>
      </c>
      <c r="AU216" s="150" t="s">
        <v>81</v>
      </c>
      <c r="AV216" s="12" t="s">
        <v>79</v>
      </c>
      <c r="AW216" s="12" t="s">
        <v>29</v>
      </c>
      <c r="AX216" s="12" t="s">
        <v>72</v>
      </c>
      <c r="AY216" s="150" t="s">
        <v>160</v>
      </c>
    </row>
    <row r="217" spans="2:65" s="12" customFormat="1">
      <c r="B217" s="148"/>
      <c r="D217" s="149" t="s">
        <v>171</v>
      </c>
      <c r="E217" s="150" t="s">
        <v>1</v>
      </c>
      <c r="F217" s="151" t="s">
        <v>1139</v>
      </c>
      <c r="H217" s="150" t="s">
        <v>1</v>
      </c>
      <c r="L217" s="148"/>
      <c r="M217" s="152"/>
      <c r="T217" s="153"/>
      <c r="AT217" s="150" t="s">
        <v>171</v>
      </c>
      <c r="AU217" s="150" t="s">
        <v>81</v>
      </c>
      <c r="AV217" s="12" t="s">
        <v>79</v>
      </c>
      <c r="AW217" s="12" t="s">
        <v>29</v>
      </c>
      <c r="AX217" s="12" t="s">
        <v>72</v>
      </c>
      <c r="AY217" s="150" t="s">
        <v>160</v>
      </c>
    </row>
    <row r="218" spans="2:65" s="12" customFormat="1">
      <c r="B218" s="148"/>
      <c r="D218" s="149" t="s">
        <v>171</v>
      </c>
      <c r="E218" s="150" t="s">
        <v>1</v>
      </c>
      <c r="F218" s="151" t="s">
        <v>173</v>
      </c>
      <c r="H218" s="150" t="s">
        <v>1</v>
      </c>
      <c r="L218" s="148"/>
      <c r="M218" s="152"/>
      <c r="T218" s="153"/>
      <c r="AT218" s="150" t="s">
        <v>171</v>
      </c>
      <c r="AU218" s="150" t="s">
        <v>81</v>
      </c>
      <c r="AV218" s="12" t="s">
        <v>79</v>
      </c>
      <c r="AW218" s="12" t="s">
        <v>29</v>
      </c>
      <c r="AX218" s="12" t="s">
        <v>72</v>
      </c>
      <c r="AY218" s="150" t="s">
        <v>160</v>
      </c>
    </row>
    <row r="219" spans="2:65" s="13" customFormat="1">
      <c r="B219" s="154"/>
      <c r="D219" s="149" t="s">
        <v>171</v>
      </c>
      <c r="E219" s="155" t="s">
        <v>1</v>
      </c>
      <c r="F219" s="156" t="s">
        <v>1165</v>
      </c>
      <c r="H219" s="157">
        <v>20.7</v>
      </c>
      <c r="L219" s="154"/>
      <c r="M219" s="158"/>
      <c r="T219" s="159"/>
      <c r="AT219" s="155" t="s">
        <v>171</v>
      </c>
      <c r="AU219" s="155" t="s">
        <v>81</v>
      </c>
      <c r="AV219" s="13" t="s">
        <v>81</v>
      </c>
      <c r="AW219" s="13" t="s">
        <v>29</v>
      </c>
      <c r="AX219" s="13" t="s">
        <v>72</v>
      </c>
      <c r="AY219" s="155" t="s">
        <v>160</v>
      </c>
    </row>
    <row r="220" spans="2:65" s="14" customFormat="1">
      <c r="B220" s="160"/>
      <c r="D220" s="149" t="s">
        <v>171</v>
      </c>
      <c r="E220" s="161" t="s">
        <v>1</v>
      </c>
      <c r="F220" s="162" t="s">
        <v>176</v>
      </c>
      <c r="H220" s="163">
        <v>20.7</v>
      </c>
      <c r="L220" s="160"/>
      <c r="M220" s="164"/>
      <c r="T220" s="165"/>
      <c r="AT220" s="161" t="s">
        <v>171</v>
      </c>
      <c r="AU220" s="161" t="s">
        <v>81</v>
      </c>
      <c r="AV220" s="14" t="s">
        <v>167</v>
      </c>
      <c r="AW220" s="14" t="s">
        <v>29</v>
      </c>
      <c r="AX220" s="14" t="s">
        <v>79</v>
      </c>
      <c r="AY220" s="161" t="s">
        <v>160</v>
      </c>
    </row>
    <row r="221" spans="2:65" s="1" customFormat="1" ht="44.25" customHeight="1">
      <c r="B221" s="132"/>
      <c r="C221" s="133" t="s">
        <v>239</v>
      </c>
      <c r="D221" s="133" t="s">
        <v>162</v>
      </c>
      <c r="E221" s="134" t="s">
        <v>1193</v>
      </c>
      <c r="F221" s="135" t="s">
        <v>1194</v>
      </c>
      <c r="G221" s="136" t="s">
        <v>335</v>
      </c>
      <c r="H221" s="137">
        <v>10.35</v>
      </c>
      <c r="I221" s="138">
        <v>0</v>
      </c>
      <c r="J221" s="138">
        <f>ROUND(I221*H221,2)</f>
        <v>0</v>
      </c>
      <c r="K221" s="135" t="s">
        <v>166</v>
      </c>
      <c r="L221" s="29"/>
      <c r="M221" s="139" t="s">
        <v>1</v>
      </c>
      <c r="N221" s="140" t="s">
        <v>37</v>
      </c>
      <c r="O221" s="141">
        <v>0</v>
      </c>
      <c r="P221" s="141">
        <f>O221*H221</f>
        <v>0</v>
      </c>
      <c r="Q221" s="141">
        <v>0</v>
      </c>
      <c r="R221" s="141">
        <f>Q221*H221</f>
        <v>0</v>
      </c>
      <c r="S221" s="141">
        <v>0</v>
      </c>
      <c r="T221" s="142">
        <f>S221*H221</f>
        <v>0</v>
      </c>
      <c r="AR221" s="143" t="s">
        <v>167</v>
      </c>
      <c r="AT221" s="143" t="s">
        <v>162</v>
      </c>
      <c r="AU221" s="143" t="s">
        <v>81</v>
      </c>
      <c r="AY221" s="17" t="s">
        <v>160</v>
      </c>
      <c r="BE221" s="144">
        <f>IF(N221="základní",J221,0)</f>
        <v>0</v>
      </c>
      <c r="BF221" s="144">
        <f>IF(N221="snížená",J221,0)</f>
        <v>0</v>
      </c>
      <c r="BG221" s="144">
        <f>IF(N221="zákl. přenesená",J221,0)</f>
        <v>0</v>
      </c>
      <c r="BH221" s="144">
        <f>IF(N221="sníž. přenesená",J221,0)</f>
        <v>0</v>
      </c>
      <c r="BI221" s="144">
        <f>IF(N221="nulová",J221,0)</f>
        <v>0</v>
      </c>
      <c r="BJ221" s="17" t="s">
        <v>79</v>
      </c>
      <c r="BK221" s="144">
        <f>ROUND(I221*H221,2)</f>
        <v>0</v>
      </c>
      <c r="BL221" s="17" t="s">
        <v>167</v>
      </c>
      <c r="BM221" s="143" t="s">
        <v>1195</v>
      </c>
    </row>
    <row r="222" spans="2:65" s="1" customFormat="1">
      <c r="B222" s="29"/>
      <c r="D222" s="145" t="s">
        <v>169</v>
      </c>
      <c r="F222" s="146" t="s">
        <v>1196</v>
      </c>
      <c r="L222" s="29"/>
      <c r="M222" s="147"/>
      <c r="T222" s="52"/>
      <c r="AT222" s="17" t="s">
        <v>169</v>
      </c>
      <c r="AU222" s="17" t="s">
        <v>81</v>
      </c>
    </row>
    <row r="223" spans="2:65" s="12" customFormat="1" ht="22.5">
      <c r="B223" s="148"/>
      <c r="D223" s="149" t="s">
        <v>171</v>
      </c>
      <c r="E223" s="150" t="s">
        <v>1</v>
      </c>
      <c r="F223" s="151" t="s">
        <v>1138</v>
      </c>
      <c r="H223" s="150" t="s">
        <v>1</v>
      </c>
      <c r="L223" s="148"/>
      <c r="M223" s="152"/>
      <c r="T223" s="153"/>
      <c r="AT223" s="150" t="s">
        <v>171</v>
      </c>
      <c r="AU223" s="150" t="s">
        <v>81</v>
      </c>
      <c r="AV223" s="12" t="s">
        <v>79</v>
      </c>
      <c r="AW223" s="12" t="s">
        <v>29</v>
      </c>
      <c r="AX223" s="12" t="s">
        <v>72</v>
      </c>
      <c r="AY223" s="150" t="s">
        <v>160</v>
      </c>
    </row>
    <row r="224" spans="2:65" s="12" customFormat="1">
      <c r="B224" s="148"/>
      <c r="D224" s="149" t="s">
        <v>171</v>
      </c>
      <c r="E224" s="150" t="s">
        <v>1</v>
      </c>
      <c r="F224" s="151" t="s">
        <v>173</v>
      </c>
      <c r="H224" s="150" t="s">
        <v>1</v>
      </c>
      <c r="L224" s="148"/>
      <c r="M224" s="152"/>
      <c r="T224" s="153"/>
      <c r="AT224" s="150" t="s">
        <v>171</v>
      </c>
      <c r="AU224" s="150" t="s">
        <v>81</v>
      </c>
      <c r="AV224" s="12" t="s">
        <v>79</v>
      </c>
      <c r="AW224" s="12" t="s">
        <v>29</v>
      </c>
      <c r="AX224" s="12" t="s">
        <v>72</v>
      </c>
      <c r="AY224" s="150" t="s">
        <v>160</v>
      </c>
    </row>
    <row r="225" spans="2:51" s="12" customFormat="1">
      <c r="B225" s="148"/>
      <c r="D225" s="149" t="s">
        <v>171</v>
      </c>
      <c r="E225" s="150" t="s">
        <v>1</v>
      </c>
      <c r="F225" s="151" t="s">
        <v>1139</v>
      </c>
      <c r="H225" s="150" t="s">
        <v>1</v>
      </c>
      <c r="L225" s="148"/>
      <c r="M225" s="152"/>
      <c r="T225" s="153"/>
      <c r="AT225" s="150" t="s">
        <v>171</v>
      </c>
      <c r="AU225" s="150" t="s">
        <v>81</v>
      </c>
      <c r="AV225" s="12" t="s">
        <v>79</v>
      </c>
      <c r="AW225" s="12" t="s">
        <v>29</v>
      </c>
      <c r="AX225" s="12" t="s">
        <v>72</v>
      </c>
      <c r="AY225" s="150" t="s">
        <v>160</v>
      </c>
    </row>
    <row r="226" spans="2:51" s="12" customFormat="1">
      <c r="B226" s="148"/>
      <c r="D226" s="149" t="s">
        <v>171</v>
      </c>
      <c r="E226" s="150" t="s">
        <v>1</v>
      </c>
      <c r="F226" s="151" t="s">
        <v>173</v>
      </c>
      <c r="H226" s="150" t="s">
        <v>1</v>
      </c>
      <c r="L226" s="148"/>
      <c r="M226" s="152"/>
      <c r="T226" s="153"/>
      <c r="AT226" s="150" t="s">
        <v>171</v>
      </c>
      <c r="AU226" s="150" t="s">
        <v>81</v>
      </c>
      <c r="AV226" s="12" t="s">
        <v>79</v>
      </c>
      <c r="AW226" s="12" t="s">
        <v>29</v>
      </c>
      <c r="AX226" s="12" t="s">
        <v>72</v>
      </c>
      <c r="AY226" s="150" t="s">
        <v>160</v>
      </c>
    </row>
    <row r="227" spans="2:51" s="13" customFormat="1">
      <c r="B227" s="154"/>
      <c r="D227" s="149" t="s">
        <v>171</v>
      </c>
      <c r="E227" s="155" t="s">
        <v>1</v>
      </c>
      <c r="F227" s="156" t="s">
        <v>1164</v>
      </c>
      <c r="H227" s="157">
        <v>10.35</v>
      </c>
      <c r="L227" s="154"/>
      <c r="M227" s="158"/>
      <c r="T227" s="159"/>
      <c r="AT227" s="155" t="s">
        <v>171</v>
      </c>
      <c r="AU227" s="155" t="s">
        <v>81</v>
      </c>
      <c r="AV227" s="13" t="s">
        <v>81</v>
      </c>
      <c r="AW227" s="13" t="s">
        <v>29</v>
      </c>
      <c r="AX227" s="13" t="s">
        <v>72</v>
      </c>
      <c r="AY227" s="155" t="s">
        <v>160</v>
      </c>
    </row>
    <row r="228" spans="2:51" s="14" customFormat="1">
      <c r="B228" s="160"/>
      <c r="D228" s="149" t="s">
        <v>171</v>
      </c>
      <c r="E228" s="161" t="s">
        <v>1</v>
      </c>
      <c r="F228" s="162" t="s">
        <v>176</v>
      </c>
      <c r="H228" s="163">
        <v>10.35</v>
      </c>
      <c r="L228" s="160"/>
      <c r="M228" s="182"/>
      <c r="N228" s="183"/>
      <c r="O228" s="183"/>
      <c r="P228" s="183"/>
      <c r="Q228" s="183"/>
      <c r="R228" s="183"/>
      <c r="S228" s="183"/>
      <c r="T228" s="184"/>
      <c r="AT228" s="161" t="s">
        <v>171</v>
      </c>
      <c r="AU228" s="161" t="s">
        <v>81</v>
      </c>
      <c r="AV228" s="14" t="s">
        <v>167</v>
      </c>
      <c r="AW228" s="14" t="s">
        <v>29</v>
      </c>
      <c r="AX228" s="14" t="s">
        <v>79</v>
      </c>
      <c r="AY228" s="161" t="s">
        <v>160</v>
      </c>
    </row>
    <row r="229" spans="2:51" s="1" customFormat="1" ht="6.95" customHeight="1">
      <c r="B229" s="41"/>
      <c r="C229" s="42"/>
      <c r="D229" s="42"/>
      <c r="E229" s="42"/>
      <c r="F229" s="42"/>
      <c r="G229" s="42"/>
      <c r="H229" s="42"/>
      <c r="I229" s="42"/>
      <c r="J229" s="42"/>
      <c r="K229" s="42"/>
      <c r="L229" s="29"/>
    </row>
  </sheetData>
  <autoFilter ref="C119:K228" xr:uid="{00000000-0009-0000-0000-000007000000}"/>
  <mergeCells count="9">
    <mergeCell ref="E87:H87"/>
    <mergeCell ref="E110:H110"/>
    <mergeCell ref="E112:H112"/>
    <mergeCell ref="L2:V2"/>
    <mergeCell ref="E7:H7"/>
    <mergeCell ref="E9:H9"/>
    <mergeCell ref="E18:H18"/>
    <mergeCell ref="E27:H27"/>
    <mergeCell ref="E85:H85"/>
  </mergeCells>
  <hyperlinks>
    <hyperlink ref="F124" r:id="rId1" xr:uid="{00000000-0004-0000-0700-000000000000}"/>
    <hyperlink ref="F132" r:id="rId2" xr:uid="{00000000-0004-0000-0700-000001000000}"/>
    <hyperlink ref="F140" r:id="rId3" xr:uid="{00000000-0004-0000-0700-000002000000}"/>
    <hyperlink ref="F149" r:id="rId4" xr:uid="{00000000-0004-0000-0700-000003000000}"/>
    <hyperlink ref="F158" r:id="rId5" xr:uid="{00000000-0004-0000-0700-000004000000}"/>
    <hyperlink ref="F168" r:id="rId6" xr:uid="{00000000-0004-0000-0700-000005000000}"/>
    <hyperlink ref="F178" r:id="rId7" xr:uid="{00000000-0004-0000-0700-000006000000}"/>
    <hyperlink ref="F188" r:id="rId8" xr:uid="{00000000-0004-0000-0700-000007000000}"/>
    <hyperlink ref="F197" r:id="rId9" xr:uid="{00000000-0004-0000-0700-000008000000}"/>
    <hyperlink ref="F206" r:id="rId10" xr:uid="{00000000-0004-0000-0700-000009000000}"/>
    <hyperlink ref="F214" r:id="rId11" xr:uid="{00000000-0004-0000-0700-00000A000000}"/>
    <hyperlink ref="F222" r:id="rId12" xr:uid="{00000000-0004-0000-0700-00000B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2:BM187"/>
  <sheetViews>
    <sheetView showGridLines="0" workbookViewId="0">
      <selection activeCell="W184" sqref="W184"/>
    </sheetView>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03" t="s">
        <v>5</v>
      </c>
      <c r="M2" s="204"/>
      <c r="N2" s="204"/>
      <c r="O2" s="204"/>
      <c r="P2" s="204"/>
      <c r="Q2" s="204"/>
      <c r="R2" s="204"/>
      <c r="S2" s="204"/>
      <c r="T2" s="204"/>
      <c r="U2" s="204"/>
      <c r="V2" s="204"/>
      <c r="AT2" s="17" t="s">
        <v>110</v>
      </c>
    </row>
    <row r="3" spans="2:46" ht="6.95" customHeight="1">
      <c r="B3" s="18"/>
      <c r="C3" s="19"/>
      <c r="D3" s="19"/>
      <c r="E3" s="19"/>
      <c r="F3" s="19"/>
      <c r="G3" s="19"/>
      <c r="H3" s="19"/>
      <c r="I3" s="19"/>
      <c r="J3" s="19"/>
      <c r="K3" s="19"/>
      <c r="L3" s="20"/>
      <c r="AT3" s="17" t="s">
        <v>81</v>
      </c>
    </row>
    <row r="4" spans="2:46" ht="24.95" customHeight="1">
      <c r="B4" s="20"/>
      <c r="D4" s="21" t="s">
        <v>120</v>
      </c>
      <c r="L4" s="20"/>
      <c r="M4" s="89" t="s">
        <v>10</v>
      </c>
      <c r="AT4" s="17" t="s">
        <v>3</v>
      </c>
    </row>
    <row r="5" spans="2:46" ht="6.95" customHeight="1">
      <c r="B5" s="20"/>
      <c r="L5" s="20"/>
    </row>
    <row r="6" spans="2:46" ht="12" customHeight="1">
      <c r="B6" s="20"/>
      <c r="D6" s="26" t="s">
        <v>14</v>
      </c>
      <c r="L6" s="20"/>
    </row>
    <row r="7" spans="2:46" ht="26.25" customHeight="1">
      <c r="B7" s="20"/>
      <c r="E7" s="235" t="str">
        <f>'Rekapitulace stavby'!K6</f>
        <v>NPK a.s., Pardubická nemocnice, Výstavba pavilonu CUP s centralizací akutních provozů - Podzemní chodba</v>
      </c>
      <c r="F7" s="236"/>
      <c r="G7" s="236"/>
      <c r="H7" s="236"/>
      <c r="L7" s="20"/>
    </row>
    <row r="8" spans="2:46" s="1" customFormat="1" ht="12" customHeight="1">
      <c r="B8" s="29"/>
      <c r="D8" s="26" t="s">
        <v>121</v>
      </c>
      <c r="L8" s="29"/>
    </row>
    <row r="9" spans="2:46" s="1" customFormat="1" ht="16.5" customHeight="1">
      <c r="B9" s="29"/>
      <c r="E9" s="228" t="s">
        <v>1197</v>
      </c>
      <c r="F9" s="234"/>
      <c r="G9" s="234"/>
      <c r="H9" s="234"/>
      <c r="L9" s="29"/>
    </row>
    <row r="10" spans="2:46" s="1" customFormat="1">
      <c r="B10" s="29"/>
      <c r="L10" s="29"/>
    </row>
    <row r="11" spans="2:46" s="1" customFormat="1" ht="12" customHeight="1">
      <c r="B11" s="29"/>
      <c r="D11" s="26" t="s">
        <v>16</v>
      </c>
      <c r="F11" s="24" t="s">
        <v>1</v>
      </c>
      <c r="I11" s="26" t="s">
        <v>17</v>
      </c>
      <c r="J11" s="24" t="s">
        <v>1</v>
      </c>
      <c r="L11" s="29"/>
    </row>
    <row r="12" spans="2:46" s="1" customFormat="1" ht="12" customHeight="1">
      <c r="B12" s="29"/>
      <c r="D12" s="26" t="s">
        <v>18</v>
      </c>
      <c r="F12" s="24" t="s">
        <v>19</v>
      </c>
      <c r="I12" s="26" t="s">
        <v>20</v>
      </c>
      <c r="J12" s="49">
        <f>'Rekapitulace stavby'!AN8</f>
        <v>44657</v>
      </c>
      <c r="L12" s="29"/>
    </row>
    <row r="13" spans="2:46" s="1" customFormat="1" ht="10.9" customHeight="1">
      <c r="B13" s="29"/>
      <c r="L13" s="29"/>
    </row>
    <row r="14" spans="2:46" s="1" customFormat="1" ht="12" customHeight="1">
      <c r="B14" s="29"/>
      <c r="D14" s="26" t="s">
        <v>21</v>
      </c>
      <c r="I14" s="26" t="s">
        <v>22</v>
      </c>
      <c r="J14" s="24" t="s">
        <v>1</v>
      </c>
      <c r="L14" s="29"/>
    </row>
    <row r="15" spans="2:46" s="1" customFormat="1" ht="18" customHeight="1">
      <c r="B15" s="29"/>
      <c r="E15" s="24" t="s">
        <v>23</v>
      </c>
      <c r="I15" s="26" t="s">
        <v>24</v>
      </c>
      <c r="J15" s="24" t="s">
        <v>1</v>
      </c>
      <c r="L15" s="29"/>
    </row>
    <row r="16" spans="2:46" s="1" customFormat="1" ht="6.95" customHeight="1">
      <c r="B16" s="29"/>
      <c r="L16" s="29"/>
    </row>
    <row r="17" spans="2:12" s="1" customFormat="1" ht="12" customHeight="1">
      <c r="B17" s="29"/>
      <c r="D17" s="26" t="s">
        <v>25</v>
      </c>
      <c r="I17" s="26" t="s">
        <v>22</v>
      </c>
      <c r="J17" s="24" t="str">
        <f>'Rekapitulace stavby'!AN13</f>
        <v/>
      </c>
      <c r="L17" s="29"/>
    </row>
    <row r="18" spans="2:12" s="1" customFormat="1" ht="18" customHeight="1">
      <c r="B18" s="29"/>
      <c r="E18" s="222" t="str">
        <f>'Rekapitulace stavby'!E14</f>
        <v xml:space="preserve"> </v>
      </c>
      <c r="F18" s="222"/>
      <c r="G18" s="222"/>
      <c r="H18" s="222"/>
      <c r="I18" s="26" t="s">
        <v>24</v>
      </c>
      <c r="J18" s="24" t="str">
        <f>'Rekapitulace stavby'!AN14</f>
        <v/>
      </c>
      <c r="L18" s="29"/>
    </row>
    <row r="19" spans="2:12" s="1" customFormat="1" ht="6.95" customHeight="1">
      <c r="B19" s="29"/>
      <c r="L19" s="29"/>
    </row>
    <row r="20" spans="2:12" s="1" customFormat="1" ht="12" customHeight="1">
      <c r="B20" s="29"/>
      <c r="D20" s="26" t="s">
        <v>27</v>
      </c>
      <c r="I20" s="26" t="s">
        <v>22</v>
      </c>
      <c r="J20" s="24" t="s">
        <v>1</v>
      </c>
      <c r="L20" s="29"/>
    </row>
    <row r="21" spans="2:12" s="1" customFormat="1" ht="18" customHeight="1">
      <c r="B21" s="29"/>
      <c r="E21" s="24" t="s">
        <v>28</v>
      </c>
      <c r="I21" s="26" t="s">
        <v>24</v>
      </c>
      <c r="J21" s="24" t="s">
        <v>1</v>
      </c>
      <c r="L21" s="29"/>
    </row>
    <row r="22" spans="2:12" s="1" customFormat="1" ht="6.95" customHeight="1">
      <c r="B22" s="29"/>
      <c r="L22" s="29"/>
    </row>
    <row r="23" spans="2:12" s="1" customFormat="1" ht="12" customHeight="1">
      <c r="B23" s="29"/>
      <c r="D23" s="26" t="s">
        <v>30</v>
      </c>
      <c r="I23" s="26" t="s">
        <v>22</v>
      </c>
      <c r="J23" s="24" t="s">
        <v>1</v>
      </c>
      <c r="L23" s="29"/>
    </row>
    <row r="24" spans="2:12" s="1" customFormat="1" ht="18" customHeight="1">
      <c r="B24" s="29"/>
      <c r="E24" s="24" t="s">
        <v>125</v>
      </c>
      <c r="I24" s="26" t="s">
        <v>24</v>
      </c>
      <c r="J24" s="24" t="s">
        <v>1</v>
      </c>
      <c r="L24" s="29"/>
    </row>
    <row r="25" spans="2:12" s="1" customFormat="1" ht="6.95" customHeight="1">
      <c r="B25" s="29"/>
      <c r="L25" s="29"/>
    </row>
    <row r="26" spans="2:12" s="1" customFormat="1" ht="12" customHeight="1">
      <c r="B26" s="29"/>
      <c r="D26" s="26" t="s">
        <v>31</v>
      </c>
      <c r="L26" s="29"/>
    </row>
    <row r="27" spans="2:12" s="7" customFormat="1" ht="16.5" customHeight="1">
      <c r="B27" s="90"/>
      <c r="E27" s="224" t="s">
        <v>1</v>
      </c>
      <c r="F27" s="224"/>
      <c r="G27" s="224"/>
      <c r="H27" s="224"/>
      <c r="L27" s="90"/>
    </row>
    <row r="28" spans="2:12" s="1" customFormat="1" ht="6.95" customHeight="1">
      <c r="B28" s="29"/>
      <c r="L28" s="29"/>
    </row>
    <row r="29" spans="2:12" s="1" customFormat="1" ht="6.95" customHeight="1">
      <c r="B29" s="29"/>
      <c r="D29" s="50"/>
      <c r="E29" s="50"/>
      <c r="F29" s="50"/>
      <c r="G29" s="50"/>
      <c r="H29" s="50"/>
      <c r="I29" s="50"/>
      <c r="J29" s="50"/>
      <c r="K29" s="50"/>
      <c r="L29" s="29"/>
    </row>
    <row r="30" spans="2:12" s="1" customFormat="1" ht="25.35" customHeight="1">
      <c r="B30" s="29"/>
      <c r="D30" s="91" t="s">
        <v>32</v>
      </c>
      <c r="J30" s="62">
        <f>ROUND(J122, 2)</f>
        <v>0</v>
      </c>
      <c r="L30" s="29"/>
    </row>
    <row r="31" spans="2:12" s="1" customFormat="1" ht="6.95" customHeight="1">
      <c r="B31" s="29"/>
      <c r="D31" s="50"/>
      <c r="E31" s="50"/>
      <c r="F31" s="50"/>
      <c r="G31" s="50"/>
      <c r="H31" s="50"/>
      <c r="I31" s="50"/>
      <c r="J31" s="50"/>
      <c r="K31" s="50"/>
      <c r="L31" s="29"/>
    </row>
    <row r="32" spans="2:12" s="1" customFormat="1" ht="14.45" customHeight="1">
      <c r="B32" s="29"/>
      <c r="F32" s="32" t="s">
        <v>34</v>
      </c>
      <c r="I32" s="32" t="s">
        <v>33</v>
      </c>
      <c r="J32" s="32" t="s">
        <v>35</v>
      </c>
      <c r="L32" s="29"/>
    </row>
    <row r="33" spans="2:12" s="1" customFormat="1" ht="14.45" customHeight="1">
      <c r="B33" s="29"/>
      <c r="D33" s="92" t="s">
        <v>36</v>
      </c>
      <c r="E33" s="26" t="s">
        <v>37</v>
      </c>
      <c r="F33" s="82">
        <f>ROUND((SUM(BE122:BE186)),  2)</f>
        <v>0</v>
      </c>
      <c r="I33" s="93">
        <v>0.21</v>
      </c>
      <c r="J33" s="82">
        <f>ROUND(((SUM(BE122:BE186))*I33),  2)</f>
        <v>0</v>
      </c>
      <c r="L33" s="29"/>
    </row>
    <row r="34" spans="2:12" s="1" customFormat="1" ht="14.45" customHeight="1">
      <c r="B34" s="29"/>
      <c r="E34" s="26" t="s">
        <v>38</v>
      </c>
      <c r="F34" s="82">
        <f>ROUND((SUM(BF122:BF186)),  2)</f>
        <v>0</v>
      </c>
      <c r="I34" s="93">
        <v>0.15</v>
      </c>
      <c r="J34" s="82">
        <f>ROUND(((SUM(BF122:BF186))*I34),  2)</f>
        <v>0</v>
      </c>
      <c r="L34" s="29"/>
    </row>
    <row r="35" spans="2:12" s="1" customFormat="1" ht="14.45" hidden="1" customHeight="1">
      <c r="B35" s="29"/>
      <c r="E35" s="26" t="s">
        <v>39</v>
      </c>
      <c r="F35" s="82">
        <f>ROUND((SUM(BG122:BG186)),  2)</f>
        <v>0</v>
      </c>
      <c r="I35" s="93">
        <v>0.21</v>
      </c>
      <c r="J35" s="82">
        <f>0</f>
        <v>0</v>
      </c>
      <c r="L35" s="29"/>
    </row>
    <row r="36" spans="2:12" s="1" customFormat="1" ht="14.45" hidden="1" customHeight="1">
      <c r="B36" s="29"/>
      <c r="E36" s="26" t="s">
        <v>40</v>
      </c>
      <c r="F36" s="82">
        <f>ROUND((SUM(BH122:BH186)),  2)</f>
        <v>0</v>
      </c>
      <c r="I36" s="93">
        <v>0.15</v>
      </c>
      <c r="J36" s="82">
        <f>0</f>
        <v>0</v>
      </c>
      <c r="L36" s="29"/>
    </row>
    <row r="37" spans="2:12" s="1" customFormat="1" ht="14.45" hidden="1" customHeight="1">
      <c r="B37" s="29"/>
      <c r="E37" s="26" t="s">
        <v>41</v>
      </c>
      <c r="F37" s="82">
        <f>ROUND((SUM(BI122:BI186)),  2)</f>
        <v>0</v>
      </c>
      <c r="I37" s="93">
        <v>0</v>
      </c>
      <c r="J37" s="82">
        <f>0</f>
        <v>0</v>
      </c>
      <c r="L37" s="29"/>
    </row>
    <row r="38" spans="2:12" s="1" customFormat="1" ht="6.95" customHeight="1">
      <c r="B38" s="29"/>
      <c r="L38" s="29"/>
    </row>
    <row r="39" spans="2:12" s="1" customFormat="1" ht="25.35" customHeight="1">
      <c r="B39" s="29"/>
      <c r="C39" s="94"/>
      <c r="D39" s="95" t="s">
        <v>42</v>
      </c>
      <c r="E39" s="53"/>
      <c r="F39" s="53"/>
      <c r="G39" s="96" t="s">
        <v>43</v>
      </c>
      <c r="H39" s="97" t="s">
        <v>44</v>
      </c>
      <c r="I39" s="53"/>
      <c r="J39" s="98">
        <f>SUM(J30:J37)</f>
        <v>0</v>
      </c>
      <c r="K39" s="99"/>
      <c r="L39" s="29"/>
    </row>
    <row r="40" spans="2:12" s="1" customFormat="1" ht="14.45" customHeight="1">
      <c r="B40" s="29"/>
      <c r="L40" s="29"/>
    </row>
    <row r="41" spans="2:12" ht="14.45" customHeight="1">
      <c r="B41" s="20"/>
      <c r="L41" s="20"/>
    </row>
    <row r="42" spans="2:12" ht="14.45" customHeight="1">
      <c r="B42" s="20"/>
      <c r="L42" s="20"/>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29"/>
      <c r="D50" s="38" t="s">
        <v>45</v>
      </c>
      <c r="E50" s="39"/>
      <c r="F50" s="39"/>
      <c r="G50" s="38" t="s">
        <v>46</v>
      </c>
      <c r="H50" s="39"/>
      <c r="I50" s="39"/>
      <c r="J50" s="39"/>
      <c r="K50" s="39"/>
      <c r="L50" s="29"/>
    </row>
    <row r="51" spans="2:12">
      <c r="B51" s="20"/>
      <c r="L51" s="20"/>
    </row>
    <row r="52" spans="2:12">
      <c r="B52" s="20"/>
      <c r="L52" s="20"/>
    </row>
    <row r="53" spans="2:12">
      <c r="B53" s="20"/>
      <c r="L53" s="20"/>
    </row>
    <row r="54" spans="2:12">
      <c r="B54" s="20"/>
      <c r="L54" s="20"/>
    </row>
    <row r="55" spans="2:12">
      <c r="B55" s="20"/>
      <c r="L55" s="20"/>
    </row>
    <row r="56" spans="2:12">
      <c r="B56" s="20"/>
      <c r="L56" s="20"/>
    </row>
    <row r="57" spans="2:12">
      <c r="B57" s="20"/>
      <c r="L57" s="20"/>
    </row>
    <row r="58" spans="2:12">
      <c r="B58" s="20"/>
      <c r="L58" s="20"/>
    </row>
    <row r="59" spans="2:12">
      <c r="B59" s="20"/>
      <c r="L59" s="20"/>
    </row>
    <row r="60" spans="2:12">
      <c r="B60" s="20"/>
      <c r="L60" s="20"/>
    </row>
    <row r="61" spans="2:12" s="1" customFormat="1" ht="12.75">
      <c r="B61" s="29"/>
      <c r="D61" s="40" t="s">
        <v>47</v>
      </c>
      <c r="E61" s="31"/>
      <c r="F61" s="100" t="s">
        <v>48</v>
      </c>
      <c r="G61" s="40" t="s">
        <v>47</v>
      </c>
      <c r="H61" s="31"/>
      <c r="I61" s="31"/>
      <c r="J61" s="101" t="s">
        <v>48</v>
      </c>
      <c r="K61" s="31"/>
      <c r="L61" s="29"/>
    </row>
    <row r="62" spans="2:12">
      <c r="B62" s="20"/>
      <c r="L62" s="20"/>
    </row>
    <row r="63" spans="2:12">
      <c r="B63" s="20"/>
      <c r="L63" s="20"/>
    </row>
    <row r="64" spans="2:12">
      <c r="B64" s="20"/>
      <c r="L64" s="20"/>
    </row>
    <row r="65" spans="2:12" s="1" customFormat="1" ht="12.75">
      <c r="B65" s="29"/>
      <c r="D65" s="38" t="s">
        <v>49</v>
      </c>
      <c r="E65" s="39"/>
      <c r="F65" s="39"/>
      <c r="G65" s="38" t="s">
        <v>50</v>
      </c>
      <c r="H65" s="39"/>
      <c r="I65" s="39"/>
      <c r="J65" s="39"/>
      <c r="K65" s="39"/>
      <c r="L65" s="29"/>
    </row>
    <row r="66" spans="2:12">
      <c r="B66" s="20"/>
      <c r="L66" s="20"/>
    </row>
    <row r="67" spans="2:12">
      <c r="B67" s="20"/>
      <c r="L67" s="20"/>
    </row>
    <row r="68" spans="2:12">
      <c r="B68" s="20"/>
      <c r="L68" s="20"/>
    </row>
    <row r="69" spans="2:12">
      <c r="B69" s="20"/>
      <c r="L69" s="20"/>
    </row>
    <row r="70" spans="2:12">
      <c r="B70" s="20"/>
      <c r="L70" s="20"/>
    </row>
    <row r="71" spans="2:12">
      <c r="B71" s="20"/>
      <c r="L71" s="20"/>
    </row>
    <row r="72" spans="2:12">
      <c r="B72" s="20"/>
      <c r="L72" s="20"/>
    </row>
    <row r="73" spans="2:12">
      <c r="B73" s="20"/>
      <c r="L73" s="20"/>
    </row>
    <row r="74" spans="2:12">
      <c r="B74" s="20"/>
      <c r="L74" s="20"/>
    </row>
    <row r="75" spans="2:12">
      <c r="B75" s="20"/>
      <c r="L75" s="20"/>
    </row>
    <row r="76" spans="2:12" s="1" customFormat="1" ht="12.75">
      <c r="B76" s="29"/>
      <c r="D76" s="40" t="s">
        <v>47</v>
      </c>
      <c r="E76" s="31"/>
      <c r="F76" s="100" t="s">
        <v>48</v>
      </c>
      <c r="G76" s="40" t="s">
        <v>47</v>
      </c>
      <c r="H76" s="31"/>
      <c r="I76" s="31"/>
      <c r="J76" s="101" t="s">
        <v>48</v>
      </c>
      <c r="K76" s="31"/>
      <c r="L76" s="29"/>
    </row>
    <row r="77" spans="2:12" s="1" customFormat="1" ht="14.45" customHeight="1">
      <c r="B77" s="41"/>
      <c r="C77" s="42"/>
      <c r="D77" s="42"/>
      <c r="E77" s="42"/>
      <c r="F77" s="42"/>
      <c r="G77" s="42"/>
      <c r="H77" s="42"/>
      <c r="I77" s="42"/>
      <c r="J77" s="42"/>
      <c r="K77" s="42"/>
      <c r="L77" s="29"/>
    </row>
    <row r="81" spans="2:47" s="1" customFormat="1" ht="6.95" customHeight="1">
      <c r="B81" s="43"/>
      <c r="C81" s="44"/>
      <c r="D81" s="44"/>
      <c r="E81" s="44"/>
      <c r="F81" s="44"/>
      <c r="G81" s="44"/>
      <c r="H81" s="44"/>
      <c r="I81" s="44"/>
      <c r="J81" s="44"/>
      <c r="K81" s="44"/>
      <c r="L81" s="29"/>
    </row>
    <row r="82" spans="2:47" s="1" customFormat="1" ht="24.95" customHeight="1">
      <c r="B82" s="29"/>
      <c r="C82" s="21" t="s">
        <v>126</v>
      </c>
      <c r="L82" s="29"/>
    </row>
    <row r="83" spans="2:47" s="1" customFormat="1" ht="6.95" customHeight="1">
      <c r="B83" s="29"/>
      <c r="L83" s="29"/>
    </row>
    <row r="84" spans="2:47" s="1" customFormat="1" ht="12" customHeight="1">
      <c r="B84" s="29"/>
      <c r="C84" s="26" t="s">
        <v>14</v>
      </c>
      <c r="L84" s="29"/>
    </row>
    <row r="85" spans="2:47" s="1" customFormat="1" ht="26.25" customHeight="1">
      <c r="B85" s="29"/>
      <c r="E85" s="235" t="str">
        <f>E7</f>
        <v>NPK a.s., Pardubická nemocnice, Výstavba pavilonu CUP s centralizací akutních provozů - Podzemní chodba</v>
      </c>
      <c r="F85" s="236"/>
      <c r="G85" s="236"/>
      <c r="H85" s="236"/>
      <c r="L85" s="29"/>
    </row>
    <row r="86" spans="2:47" s="1" customFormat="1" ht="12" customHeight="1">
      <c r="B86" s="29"/>
      <c r="C86" s="26" t="s">
        <v>121</v>
      </c>
      <c r="L86" s="29"/>
    </row>
    <row r="87" spans="2:47" s="1" customFormat="1" ht="16.5" customHeight="1">
      <c r="B87" s="29"/>
      <c r="E87" s="228" t="str">
        <f>E9</f>
        <v>D2_02 - Komunikace</v>
      </c>
      <c r="F87" s="234"/>
      <c r="G87" s="234"/>
      <c r="H87" s="234"/>
      <c r="L87" s="29"/>
    </row>
    <row r="88" spans="2:47" s="1" customFormat="1" ht="6.95" customHeight="1">
      <c r="B88" s="29"/>
      <c r="L88" s="29"/>
    </row>
    <row r="89" spans="2:47" s="1" customFormat="1" ht="12" customHeight="1">
      <c r="B89" s="29"/>
      <c r="C89" s="26" t="s">
        <v>18</v>
      </c>
      <c r="F89" s="24" t="str">
        <f>F12</f>
        <v>Pardubice</v>
      </c>
      <c r="I89" s="26" t="s">
        <v>20</v>
      </c>
      <c r="J89" s="49">
        <f>IF(J12="","",J12)</f>
        <v>44657</v>
      </c>
      <c r="L89" s="29"/>
    </row>
    <row r="90" spans="2:47" s="1" customFormat="1" ht="6.95" customHeight="1">
      <c r="B90" s="29"/>
      <c r="L90" s="29"/>
    </row>
    <row r="91" spans="2:47" s="1" customFormat="1" ht="25.7" customHeight="1">
      <c r="B91" s="29"/>
      <c r="C91" s="26" t="s">
        <v>21</v>
      </c>
      <c r="F91" s="24" t="str">
        <f>E15</f>
        <v>Pardubický kraj</v>
      </c>
      <c r="I91" s="26" t="s">
        <v>27</v>
      </c>
      <c r="J91" s="27" t="str">
        <f>E21</f>
        <v>Penta Projekt s.r.o., Mrštíkova 12, Jihlava</v>
      </c>
      <c r="L91" s="29"/>
    </row>
    <row r="92" spans="2:47" s="1" customFormat="1" ht="15.2" customHeight="1">
      <c r="B92" s="29"/>
      <c r="C92" s="26" t="s">
        <v>25</v>
      </c>
      <c r="F92" s="24" t="str">
        <f>IF(E18="","",E18)</f>
        <v xml:space="preserve"> </v>
      </c>
      <c r="I92" s="26" t="s">
        <v>30</v>
      </c>
      <c r="J92" s="27" t="str">
        <f>E24</f>
        <v>Ing. Avuk</v>
      </c>
      <c r="L92" s="29"/>
    </row>
    <row r="93" spans="2:47" s="1" customFormat="1" ht="10.35" customHeight="1">
      <c r="B93" s="29"/>
      <c r="L93" s="29"/>
    </row>
    <row r="94" spans="2:47" s="1" customFormat="1" ht="29.25" customHeight="1">
      <c r="B94" s="29"/>
      <c r="C94" s="102" t="s">
        <v>127</v>
      </c>
      <c r="D94" s="94"/>
      <c r="E94" s="94"/>
      <c r="F94" s="94"/>
      <c r="G94" s="94"/>
      <c r="H94" s="94"/>
      <c r="I94" s="94"/>
      <c r="J94" s="103" t="s">
        <v>128</v>
      </c>
      <c r="K94" s="94"/>
      <c r="L94" s="29"/>
    </row>
    <row r="95" spans="2:47" s="1" customFormat="1" ht="10.35" customHeight="1">
      <c r="B95" s="29"/>
      <c r="L95" s="29"/>
    </row>
    <row r="96" spans="2:47" s="1" customFormat="1" ht="22.9" customHeight="1">
      <c r="B96" s="29"/>
      <c r="C96" s="104" t="s">
        <v>129</v>
      </c>
      <c r="J96" s="62">
        <f>J122</f>
        <v>0</v>
      </c>
      <c r="L96" s="29"/>
      <c r="AU96" s="17" t="s">
        <v>130</v>
      </c>
    </row>
    <row r="97" spans="2:12" s="8" customFormat="1" ht="24.95" customHeight="1">
      <c r="B97" s="105"/>
      <c r="D97" s="106" t="s">
        <v>131</v>
      </c>
      <c r="E97" s="107"/>
      <c r="F97" s="107"/>
      <c r="G97" s="107"/>
      <c r="H97" s="107"/>
      <c r="I97" s="107"/>
      <c r="J97" s="108">
        <f>J123</f>
        <v>0</v>
      </c>
      <c r="L97" s="105"/>
    </row>
    <row r="98" spans="2:12" s="9" customFormat="1" ht="19.899999999999999" customHeight="1">
      <c r="B98" s="109"/>
      <c r="D98" s="110" t="s">
        <v>132</v>
      </c>
      <c r="E98" s="111"/>
      <c r="F98" s="111"/>
      <c r="G98" s="111"/>
      <c r="H98" s="111"/>
      <c r="I98" s="111"/>
      <c r="J98" s="112">
        <f>J124</f>
        <v>0</v>
      </c>
      <c r="L98" s="109"/>
    </row>
    <row r="99" spans="2:12" s="9" customFormat="1" ht="19.899999999999999" customHeight="1">
      <c r="B99" s="109"/>
      <c r="D99" s="110" t="s">
        <v>133</v>
      </c>
      <c r="E99" s="111"/>
      <c r="F99" s="111"/>
      <c r="G99" s="111"/>
      <c r="H99" s="111"/>
      <c r="I99" s="111"/>
      <c r="J99" s="112">
        <f>J133</f>
        <v>0</v>
      </c>
      <c r="L99" s="109"/>
    </row>
    <row r="100" spans="2:12" s="9" customFormat="1" ht="19.899999999999999" customHeight="1">
      <c r="B100" s="109"/>
      <c r="D100" s="110" t="s">
        <v>1198</v>
      </c>
      <c r="E100" s="111"/>
      <c r="F100" s="111"/>
      <c r="G100" s="111"/>
      <c r="H100" s="111"/>
      <c r="I100" s="111"/>
      <c r="J100" s="112">
        <f>J134</f>
        <v>0</v>
      </c>
      <c r="L100" s="109"/>
    </row>
    <row r="101" spans="2:12" s="9" customFormat="1" ht="19.899999999999999" customHeight="1">
      <c r="B101" s="109"/>
      <c r="D101" s="110" t="s">
        <v>1132</v>
      </c>
      <c r="E101" s="111"/>
      <c r="F101" s="111"/>
      <c r="G101" s="111"/>
      <c r="H101" s="111"/>
      <c r="I101" s="111"/>
      <c r="J101" s="112">
        <f>J166</f>
        <v>0</v>
      </c>
      <c r="L101" s="109"/>
    </row>
    <row r="102" spans="2:12" s="9" customFormat="1" ht="19.899999999999999" customHeight="1">
      <c r="B102" s="109"/>
      <c r="D102" s="110" t="s">
        <v>1199</v>
      </c>
      <c r="E102" s="111"/>
      <c r="F102" s="111"/>
      <c r="G102" s="111"/>
      <c r="H102" s="111"/>
      <c r="I102" s="111"/>
      <c r="J102" s="112">
        <f>J183</f>
        <v>0</v>
      </c>
      <c r="L102" s="109"/>
    </row>
    <row r="103" spans="2:12" s="1" customFormat="1" ht="21.75" customHeight="1">
      <c r="B103" s="29"/>
      <c r="L103" s="29"/>
    </row>
    <row r="104" spans="2:12" s="1" customFormat="1" ht="6.95" customHeight="1">
      <c r="B104" s="41"/>
      <c r="C104" s="42"/>
      <c r="D104" s="42"/>
      <c r="E104" s="42"/>
      <c r="F104" s="42"/>
      <c r="G104" s="42"/>
      <c r="H104" s="42"/>
      <c r="I104" s="42"/>
      <c r="J104" s="42"/>
      <c r="K104" s="42"/>
      <c r="L104" s="29"/>
    </row>
    <row r="108" spans="2:12" s="1" customFormat="1" ht="6.95" customHeight="1">
      <c r="B108" s="43"/>
      <c r="C108" s="44"/>
      <c r="D108" s="44"/>
      <c r="E108" s="44"/>
      <c r="F108" s="44"/>
      <c r="G108" s="44"/>
      <c r="H108" s="44"/>
      <c r="I108" s="44"/>
      <c r="J108" s="44"/>
      <c r="K108" s="44"/>
      <c r="L108" s="29"/>
    </row>
    <row r="109" spans="2:12" s="1" customFormat="1" ht="24.95" customHeight="1">
      <c r="B109" s="29"/>
      <c r="C109" s="21" t="s">
        <v>145</v>
      </c>
      <c r="L109" s="29"/>
    </row>
    <row r="110" spans="2:12" s="1" customFormat="1" ht="6.95" customHeight="1">
      <c r="B110" s="29"/>
      <c r="L110" s="29"/>
    </row>
    <row r="111" spans="2:12" s="1" customFormat="1" ht="12" customHeight="1">
      <c r="B111" s="29"/>
      <c r="C111" s="26" t="s">
        <v>14</v>
      </c>
      <c r="L111" s="29"/>
    </row>
    <row r="112" spans="2:12" s="1" customFormat="1" ht="26.25" customHeight="1">
      <c r="B112" s="29"/>
      <c r="E112" s="235" t="str">
        <f>E7</f>
        <v>NPK a.s., Pardubická nemocnice, Výstavba pavilonu CUP s centralizací akutních provozů - Podzemní chodba</v>
      </c>
      <c r="F112" s="236"/>
      <c r="G112" s="236"/>
      <c r="H112" s="236"/>
      <c r="L112" s="29"/>
    </row>
    <row r="113" spans="2:65" s="1" customFormat="1" ht="12" customHeight="1">
      <c r="B113" s="29"/>
      <c r="C113" s="26" t="s">
        <v>121</v>
      </c>
      <c r="L113" s="29"/>
    </row>
    <row r="114" spans="2:65" s="1" customFormat="1" ht="16.5" customHeight="1">
      <c r="B114" s="29"/>
      <c r="E114" s="228" t="str">
        <f>E9</f>
        <v>D2_02 - Komunikace</v>
      </c>
      <c r="F114" s="234"/>
      <c r="G114" s="234"/>
      <c r="H114" s="234"/>
      <c r="L114" s="29"/>
    </row>
    <row r="115" spans="2:65" s="1" customFormat="1" ht="6.95" customHeight="1">
      <c r="B115" s="29"/>
      <c r="L115" s="29"/>
    </row>
    <row r="116" spans="2:65" s="1" customFormat="1" ht="12" customHeight="1">
      <c r="B116" s="29"/>
      <c r="C116" s="26" t="s">
        <v>18</v>
      </c>
      <c r="F116" s="24" t="str">
        <f>F12</f>
        <v>Pardubice</v>
      </c>
      <c r="I116" s="26" t="s">
        <v>20</v>
      </c>
      <c r="J116" s="49">
        <f>IF(J12="","",J12)</f>
        <v>44657</v>
      </c>
      <c r="L116" s="29"/>
    </row>
    <row r="117" spans="2:65" s="1" customFormat="1" ht="6.95" customHeight="1">
      <c r="B117" s="29"/>
      <c r="L117" s="29"/>
    </row>
    <row r="118" spans="2:65" s="1" customFormat="1" ht="25.7" customHeight="1">
      <c r="B118" s="29"/>
      <c r="C118" s="26" t="s">
        <v>21</v>
      </c>
      <c r="F118" s="24" t="str">
        <f>E15</f>
        <v>Pardubický kraj</v>
      </c>
      <c r="I118" s="26" t="s">
        <v>27</v>
      </c>
      <c r="J118" s="27" t="str">
        <f>E21</f>
        <v>Penta Projekt s.r.o., Mrštíkova 12, Jihlava</v>
      </c>
      <c r="L118" s="29"/>
    </row>
    <row r="119" spans="2:65" s="1" customFormat="1" ht="15.2" customHeight="1">
      <c r="B119" s="29"/>
      <c r="C119" s="26" t="s">
        <v>25</v>
      </c>
      <c r="F119" s="24" t="str">
        <f>IF(E18="","",E18)</f>
        <v xml:space="preserve"> </v>
      </c>
      <c r="I119" s="26" t="s">
        <v>30</v>
      </c>
      <c r="J119" s="27" t="str">
        <f>E24</f>
        <v>Ing. Avuk</v>
      </c>
      <c r="L119" s="29"/>
    </row>
    <row r="120" spans="2:65" s="1" customFormat="1" ht="10.35" customHeight="1">
      <c r="B120" s="29"/>
      <c r="L120" s="29"/>
    </row>
    <row r="121" spans="2:65" s="10" customFormat="1" ht="29.25" customHeight="1">
      <c r="B121" s="113"/>
      <c r="C121" s="114" t="s">
        <v>146</v>
      </c>
      <c r="D121" s="115" t="s">
        <v>57</v>
      </c>
      <c r="E121" s="115" t="s">
        <v>53</v>
      </c>
      <c r="F121" s="115" t="s">
        <v>54</v>
      </c>
      <c r="G121" s="115" t="s">
        <v>147</v>
      </c>
      <c r="H121" s="115" t="s">
        <v>148</v>
      </c>
      <c r="I121" s="115" t="s">
        <v>149</v>
      </c>
      <c r="J121" s="115" t="s">
        <v>128</v>
      </c>
      <c r="K121" s="116" t="s">
        <v>150</v>
      </c>
      <c r="L121" s="113"/>
      <c r="M121" s="55" t="s">
        <v>1</v>
      </c>
      <c r="N121" s="56" t="s">
        <v>36</v>
      </c>
      <c r="O121" s="56" t="s">
        <v>151</v>
      </c>
      <c r="P121" s="56" t="s">
        <v>152</v>
      </c>
      <c r="Q121" s="56" t="s">
        <v>153</v>
      </c>
      <c r="R121" s="56" t="s">
        <v>154</v>
      </c>
      <c r="S121" s="56" t="s">
        <v>155</v>
      </c>
      <c r="T121" s="57" t="s">
        <v>156</v>
      </c>
    </row>
    <row r="122" spans="2:65" s="1" customFormat="1" ht="22.9" customHeight="1">
      <c r="B122" s="29"/>
      <c r="C122" s="60" t="s">
        <v>157</v>
      </c>
      <c r="J122" s="117">
        <f>BK122</f>
        <v>0</v>
      </c>
      <c r="L122" s="29"/>
      <c r="M122" s="58"/>
      <c r="N122" s="50"/>
      <c r="O122" s="50"/>
      <c r="P122" s="118">
        <f>P123</f>
        <v>12.505786000000001</v>
      </c>
      <c r="Q122" s="50"/>
      <c r="R122" s="118">
        <f>R123</f>
        <v>1.1336544000000002</v>
      </c>
      <c r="S122" s="50"/>
      <c r="T122" s="119">
        <f>T123</f>
        <v>0</v>
      </c>
      <c r="AT122" s="17" t="s">
        <v>71</v>
      </c>
      <c r="AU122" s="17" t="s">
        <v>130</v>
      </c>
      <c r="BK122" s="120">
        <f>BK123</f>
        <v>0</v>
      </c>
    </row>
    <row r="123" spans="2:65" s="11" customFormat="1" ht="25.9" customHeight="1">
      <c r="B123" s="121"/>
      <c r="D123" s="122" t="s">
        <v>71</v>
      </c>
      <c r="E123" s="123" t="s">
        <v>158</v>
      </c>
      <c r="F123" s="123" t="s">
        <v>159</v>
      </c>
      <c r="J123" s="124">
        <f>BK123</f>
        <v>0</v>
      </c>
      <c r="L123" s="121"/>
      <c r="M123" s="125"/>
      <c r="P123" s="126">
        <f>P124+P133+P134+P166+P183</f>
        <v>12.505786000000001</v>
      </c>
      <c r="R123" s="126">
        <f>R124+R133+R134+R166+R183</f>
        <v>1.1336544000000002</v>
      </c>
      <c r="T123" s="127">
        <f>T124+T133+T134+T166+T183</f>
        <v>0</v>
      </c>
      <c r="AR123" s="122" t="s">
        <v>79</v>
      </c>
      <c r="AT123" s="128" t="s">
        <v>71</v>
      </c>
      <c r="AU123" s="128" t="s">
        <v>72</v>
      </c>
      <c r="AY123" s="122" t="s">
        <v>160</v>
      </c>
      <c r="BK123" s="129">
        <f>BK124+BK133+BK134+BK166+BK183</f>
        <v>0</v>
      </c>
    </row>
    <row r="124" spans="2:65" s="11" customFormat="1" ht="22.9" customHeight="1">
      <c r="B124" s="121"/>
      <c r="D124" s="122" t="s">
        <v>71</v>
      </c>
      <c r="E124" s="130" t="s">
        <v>79</v>
      </c>
      <c r="F124" s="130" t="s">
        <v>161</v>
      </c>
      <c r="J124" s="131">
        <f>BK124</f>
        <v>0</v>
      </c>
      <c r="L124" s="121"/>
      <c r="M124" s="125"/>
      <c r="P124" s="126">
        <f>SUM(P125:P132)</f>
        <v>1.125</v>
      </c>
      <c r="R124" s="126">
        <f>SUM(R125:R132)</f>
        <v>0</v>
      </c>
      <c r="T124" s="127">
        <f>SUM(T125:T132)</f>
        <v>0</v>
      </c>
      <c r="AR124" s="122" t="s">
        <v>79</v>
      </c>
      <c r="AT124" s="128" t="s">
        <v>71</v>
      </c>
      <c r="AU124" s="128" t="s">
        <v>79</v>
      </c>
      <c r="AY124" s="122" t="s">
        <v>160</v>
      </c>
      <c r="BK124" s="129">
        <f>SUM(BK125:BK132)</f>
        <v>0</v>
      </c>
    </row>
    <row r="125" spans="2:65" s="1" customFormat="1" ht="24.2" customHeight="1">
      <c r="B125" s="132"/>
      <c r="C125" s="133" t="s">
        <v>287</v>
      </c>
      <c r="D125" s="133" t="s">
        <v>162</v>
      </c>
      <c r="E125" s="134" t="s">
        <v>304</v>
      </c>
      <c r="F125" s="135" t="s">
        <v>305</v>
      </c>
      <c r="G125" s="136" t="s">
        <v>165</v>
      </c>
      <c r="H125" s="137">
        <v>45</v>
      </c>
      <c r="I125" s="138">
        <v>0</v>
      </c>
      <c r="J125" s="138">
        <f>ROUND(I125*H125,2)</f>
        <v>0</v>
      </c>
      <c r="K125" s="135" t="s">
        <v>166</v>
      </c>
      <c r="L125" s="29"/>
      <c r="M125" s="139" t="s">
        <v>1</v>
      </c>
      <c r="N125" s="140" t="s">
        <v>37</v>
      </c>
      <c r="O125" s="141">
        <v>2.5000000000000001E-2</v>
      </c>
      <c r="P125" s="141">
        <f>O125*H125</f>
        <v>1.125</v>
      </c>
      <c r="Q125" s="141">
        <v>0</v>
      </c>
      <c r="R125" s="141">
        <f>Q125*H125</f>
        <v>0</v>
      </c>
      <c r="S125" s="141">
        <v>0</v>
      </c>
      <c r="T125" s="142">
        <f>S125*H125</f>
        <v>0</v>
      </c>
      <c r="AR125" s="143" t="s">
        <v>167</v>
      </c>
      <c r="AT125" s="143" t="s">
        <v>162</v>
      </c>
      <c r="AU125" s="143" t="s">
        <v>81</v>
      </c>
      <c r="AY125" s="17" t="s">
        <v>160</v>
      </c>
      <c r="BE125" s="144">
        <f>IF(N125="základní",J125,0)</f>
        <v>0</v>
      </c>
      <c r="BF125" s="144">
        <f>IF(N125="snížená",J125,0)</f>
        <v>0</v>
      </c>
      <c r="BG125" s="144">
        <f>IF(N125="zákl. přenesená",J125,0)</f>
        <v>0</v>
      </c>
      <c r="BH125" s="144">
        <f>IF(N125="sníž. přenesená",J125,0)</f>
        <v>0</v>
      </c>
      <c r="BI125" s="144">
        <f>IF(N125="nulová",J125,0)</f>
        <v>0</v>
      </c>
      <c r="BJ125" s="17" t="s">
        <v>79</v>
      </c>
      <c r="BK125" s="144">
        <f>ROUND(I125*H125,2)</f>
        <v>0</v>
      </c>
      <c r="BL125" s="17" t="s">
        <v>167</v>
      </c>
      <c r="BM125" s="143" t="s">
        <v>1200</v>
      </c>
    </row>
    <row r="126" spans="2:65" s="1" customFormat="1">
      <c r="B126" s="29"/>
      <c r="D126" s="145" t="s">
        <v>169</v>
      </c>
      <c r="F126" s="146" t="s">
        <v>307</v>
      </c>
      <c r="L126" s="29"/>
      <c r="M126" s="147"/>
      <c r="T126" s="52"/>
      <c r="AT126" s="17" t="s">
        <v>169</v>
      </c>
      <c r="AU126" s="17" t="s">
        <v>81</v>
      </c>
    </row>
    <row r="127" spans="2:65" s="12" customFormat="1" ht="22.5">
      <c r="B127" s="148"/>
      <c r="D127" s="149" t="s">
        <v>171</v>
      </c>
      <c r="E127" s="150" t="s">
        <v>1</v>
      </c>
      <c r="F127" s="151" t="s">
        <v>1201</v>
      </c>
      <c r="H127" s="150" t="s">
        <v>1</v>
      </c>
      <c r="L127" s="148"/>
      <c r="M127" s="152"/>
      <c r="T127" s="153"/>
      <c r="AT127" s="150" t="s">
        <v>171</v>
      </c>
      <c r="AU127" s="150" t="s">
        <v>81</v>
      </c>
      <c r="AV127" s="12" t="s">
        <v>79</v>
      </c>
      <c r="AW127" s="12" t="s">
        <v>29</v>
      </c>
      <c r="AX127" s="12" t="s">
        <v>72</v>
      </c>
      <c r="AY127" s="150" t="s">
        <v>160</v>
      </c>
    </row>
    <row r="128" spans="2:65" s="12" customFormat="1">
      <c r="B128" s="148"/>
      <c r="D128" s="149" t="s">
        <v>171</v>
      </c>
      <c r="E128" s="150" t="s">
        <v>1</v>
      </c>
      <c r="F128" s="151" t="s">
        <v>1202</v>
      </c>
      <c r="H128" s="150" t="s">
        <v>1</v>
      </c>
      <c r="L128" s="148"/>
      <c r="M128" s="152"/>
      <c r="T128" s="153"/>
      <c r="AT128" s="150" t="s">
        <v>171</v>
      </c>
      <c r="AU128" s="150" t="s">
        <v>81</v>
      </c>
      <c r="AV128" s="12" t="s">
        <v>79</v>
      </c>
      <c r="AW128" s="12" t="s">
        <v>29</v>
      </c>
      <c r="AX128" s="12" t="s">
        <v>72</v>
      </c>
      <c r="AY128" s="150" t="s">
        <v>160</v>
      </c>
    </row>
    <row r="129" spans="2:65" s="12" customFormat="1">
      <c r="B129" s="148"/>
      <c r="D129" s="149" t="s">
        <v>171</v>
      </c>
      <c r="E129" s="150" t="s">
        <v>1</v>
      </c>
      <c r="F129" s="151" t="s">
        <v>173</v>
      </c>
      <c r="H129" s="150" t="s">
        <v>1</v>
      </c>
      <c r="L129" s="148"/>
      <c r="M129" s="152"/>
      <c r="T129" s="153"/>
      <c r="AT129" s="150" t="s">
        <v>171</v>
      </c>
      <c r="AU129" s="150" t="s">
        <v>81</v>
      </c>
      <c r="AV129" s="12" t="s">
        <v>79</v>
      </c>
      <c r="AW129" s="12" t="s">
        <v>29</v>
      </c>
      <c r="AX129" s="12" t="s">
        <v>72</v>
      </c>
      <c r="AY129" s="150" t="s">
        <v>160</v>
      </c>
    </row>
    <row r="130" spans="2:65" s="12" customFormat="1">
      <c r="B130" s="148"/>
      <c r="D130" s="149" t="s">
        <v>171</v>
      </c>
      <c r="E130" s="150" t="s">
        <v>1</v>
      </c>
      <c r="F130" s="151" t="s">
        <v>1203</v>
      </c>
      <c r="H130" s="150" t="s">
        <v>1</v>
      </c>
      <c r="L130" s="148"/>
      <c r="M130" s="152"/>
      <c r="T130" s="153"/>
      <c r="AT130" s="150" t="s">
        <v>171</v>
      </c>
      <c r="AU130" s="150" t="s">
        <v>81</v>
      </c>
      <c r="AV130" s="12" t="s">
        <v>79</v>
      </c>
      <c r="AW130" s="12" t="s">
        <v>29</v>
      </c>
      <c r="AX130" s="12" t="s">
        <v>72</v>
      </c>
      <c r="AY130" s="150" t="s">
        <v>160</v>
      </c>
    </row>
    <row r="131" spans="2:65" s="13" customFormat="1">
      <c r="B131" s="154"/>
      <c r="D131" s="149" t="s">
        <v>171</v>
      </c>
      <c r="E131" s="155" t="s">
        <v>1</v>
      </c>
      <c r="F131" s="156" t="s">
        <v>1204</v>
      </c>
      <c r="H131" s="157">
        <v>45</v>
      </c>
      <c r="L131" s="154"/>
      <c r="M131" s="158"/>
      <c r="T131" s="159"/>
      <c r="AT131" s="155" t="s">
        <v>171</v>
      </c>
      <c r="AU131" s="155" t="s">
        <v>81</v>
      </c>
      <c r="AV131" s="13" t="s">
        <v>81</v>
      </c>
      <c r="AW131" s="13" t="s">
        <v>29</v>
      </c>
      <c r="AX131" s="13" t="s">
        <v>72</v>
      </c>
      <c r="AY131" s="155" t="s">
        <v>160</v>
      </c>
    </row>
    <row r="132" spans="2:65" s="14" customFormat="1">
      <c r="B132" s="160"/>
      <c r="D132" s="149" t="s">
        <v>171</v>
      </c>
      <c r="E132" s="161" t="s">
        <v>1</v>
      </c>
      <c r="F132" s="162" t="s">
        <v>176</v>
      </c>
      <c r="H132" s="163">
        <v>45</v>
      </c>
      <c r="L132" s="160"/>
      <c r="M132" s="164"/>
      <c r="T132" s="165"/>
      <c r="AT132" s="161" t="s">
        <v>171</v>
      </c>
      <c r="AU132" s="161" t="s">
        <v>81</v>
      </c>
      <c r="AV132" s="14" t="s">
        <v>167</v>
      </c>
      <c r="AW132" s="14" t="s">
        <v>29</v>
      </c>
      <c r="AX132" s="14" t="s">
        <v>79</v>
      </c>
      <c r="AY132" s="161" t="s">
        <v>160</v>
      </c>
    </row>
    <row r="133" spans="2:65" s="11" customFormat="1" ht="22.9" customHeight="1">
      <c r="B133" s="121"/>
      <c r="D133" s="122" t="s">
        <v>71</v>
      </c>
      <c r="E133" s="130" t="s">
        <v>81</v>
      </c>
      <c r="F133" s="130" t="s">
        <v>341</v>
      </c>
      <c r="J133" s="131">
        <f>BK133</f>
        <v>0</v>
      </c>
      <c r="L133" s="121"/>
      <c r="M133" s="125"/>
      <c r="P133" s="126">
        <v>0</v>
      </c>
      <c r="R133" s="126">
        <v>0</v>
      </c>
      <c r="T133" s="127">
        <v>0</v>
      </c>
      <c r="AR133" s="122" t="s">
        <v>79</v>
      </c>
      <c r="AT133" s="128" t="s">
        <v>71</v>
      </c>
      <c r="AU133" s="128" t="s">
        <v>79</v>
      </c>
      <c r="AY133" s="122" t="s">
        <v>160</v>
      </c>
      <c r="BK133" s="129">
        <v>0</v>
      </c>
    </row>
    <row r="134" spans="2:65" s="11" customFormat="1" ht="22.9" customHeight="1">
      <c r="B134" s="121"/>
      <c r="D134" s="122" t="s">
        <v>71</v>
      </c>
      <c r="E134" s="130" t="s">
        <v>196</v>
      </c>
      <c r="F134" s="130" t="s">
        <v>109</v>
      </c>
      <c r="J134" s="131">
        <f>BK134</f>
        <v>0</v>
      </c>
      <c r="L134" s="121"/>
      <c r="M134" s="125"/>
      <c r="P134" s="126">
        <f>SUM(P135:P165)</f>
        <v>8.2799999999999994</v>
      </c>
      <c r="R134" s="126">
        <f>SUM(R135:R165)</f>
        <v>0</v>
      </c>
      <c r="T134" s="127">
        <f>SUM(T135:T165)</f>
        <v>0</v>
      </c>
      <c r="AR134" s="122" t="s">
        <v>79</v>
      </c>
      <c r="AT134" s="128" t="s">
        <v>71</v>
      </c>
      <c r="AU134" s="128" t="s">
        <v>79</v>
      </c>
      <c r="AY134" s="122" t="s">
        <v>160</v>
      </c>
      <c r="BK134" s="129">
        <f>SUM(BK135:BK165)</f>
        <v>0</v>
      </c>
    </row>
    <row r="135" spans="2:65" s="1" customFormat="1" ht="21.75" customHeight="1">
      <c r="B135" s="132"/>
      <c r="C135" s="133" t="s">
        <v>556</v>
      </c>
      <c r="D135" s="133" t="s">
        <v>162</v>
      </c>
      <c r="E135" s="134" t="s">
        <v>1205</v>
      </c>
      <c r="F135" s="135" t="s">
        <v>1206</v>
      </c>
      <c r="G135" s="136" t="s">
        <v>165</v>
      </c>
      <c r="H135" s="137">
        <v>45</v>
      </c>
      <c r="I135" s="138">
        <v>0</v>
      </c>
      <c r="J135" s="138">
        <f>ROUND(I135*H135,2)</f>
        <v>0</v>
      </c>
      <c r="K135" s="135" t="s">
        <v>166</v>
      </c>
      <c r="L135" s="29"/>
      <c r="M135" s="139" t="s">
        <v>1</v>
      </c>
      <c r="N135" s="140" t="s">
        <v>37</v>
      </c>
      <c r="O135" s="141">
        <v>0.152</v>
      </c>
      <c r="P135" s="141">
        <f>O135*H135</f>
        <v>6.84</v>
      </c>
      <c r="Q135" s="141">
        <v>0</v>
      </c>
      <c r="R135" s="141">
        <f>Q135*H135</f>
        <v>0</v>
      </c>
      <c r="S135" s="141">
        <v>0</v>
      </c>
      <c r="T135" s="142">
        <f>S135*H135</f>
        <v>0</v>
      </c>
      <c r="AR135" s="143" t="s">
        <v>167</v>
      </c>
      <c r="AT135" s="143" t="s">
        <v>162</v>
      </c>
      <c r="AU135" s="143" t="s">
        <v>81</v>
      </c>
      <c r="AY135" s="17" t="s">
        <v>160</v>
      </c>
      <c r="BE135" s="144">
        <f>IF(N135="základní",J135,0)</f>
        <v>0</v>
      </c>
      <c r="BF135" s="144">
        <f>IF(N135="snížená",J135,0)</f>
        <v>0</v>
      </c>
      <c r="BG135" s="144">
        <f>IF(N135="zákl. přenesená",J135,0)</f>
        <v>0</v>
      </c>
      <c r="BH135" s="144">
        <f>IF(N135="sníž. přenesená",J135,0)</f>
        <v>0</v>
      </c>
      <c r="BI135" s="144">
        <f>IF(N135="nulová",J135,0)</f>
        <v>0</v>
      </c>
      <c r="BJ135" s="17" t="s">
        <v>79</v>
      </c>
      <c r="BK135" s="144">
        <f>ROUND(I135*H135,2)</f>
        <v>0</v>
      </c>
      <c r="BL135" s="17" t="s">
        <v>167</v>
      </c>
      <c r="BM135" s="143" t="s">
        <v>1207</v>
      </c>
    </row>
    <row r="136" spans="2:65" s="1" customFormat="1">
      <c r="B136" s="29"/>
      <c r="D136" s="145" t="s">
        <v>169</v>
      </c>
      <c r="F136" s="146" t="s">
        <v>1208</v>
      </c>
      <c r="L136" s="29"/>
      <c r="M136" s="147"/>
      <c r="T136" s="52"/>
      <c r="AT136" s="17" t="s">
        <v>169</v>
      </c>
      <c r="AU136" s="17" t="s">
        <v>81</v>
      </c>
    </row>
    <row r="137" spans="2:65" s="12" customFormat="1" ht="22.5">
      <c r="B137" s="148"/>
      <c r="D137" s="149" t="s">
        <v>171</v>
      </c>
      <c r="E137" s="150" t="s">
        <v>1</v>
      </c>
      <c r="F137" s="151" t="s">
        <v>1201</v>
      </c>
      <c r="H137" s="150" t="s">
        <v>1</v>
      </c>
      <c r="L137" s="148"/>
      <c r="M137" s="152"/>
      <c r="T137" s="153"/>
      <c r="AT137" s="150" t="s">
        <v>171</v>
      </c>
      <c r="AU137" s="150" t="s">
        <v>81</v>
      </c>
      <c r="AV137" s="12" t="s">
        <v>79</v>
      </c>
      <c r="AW137" s="12" t="s">
        <v>29</v>
      </c>
      <c r="AX137" s="12" t="s">
        <v>72</v>
      </c>
      <c r="AY137" s="150" t="s">
        <v>160</v>
      </c>
    </row>
    <row r="138" spans="2:65" s="12" customFormat="1">
      <c r="B138" s="148"/>
      <c r="D138" s="149" t="s">
        <v>171</v>
      </c>
      <c r="E138" s="150" t="s">
        <v>1</v>
      </c>
      <c r="F138" s="151" t="s">
        <v>1202</v>
      </c>
      <c r="H138" s="150" t="s">
        <v>1</v>
      </c>
      <c r="L138" s="148"/>
      <c r="M138" s="152"/>
      <c r="T138" s="153"/>
      <c r="AT138" s="150" t="s">
        <v>171</v>
      </c>
      <c r="AU138" s="150" t="s">
        <v>81</v>
      </c>
      <c r="AV138" s="12" t="s">
        <v>79</v>
      </c>
      <c r="AW138" s="12" t="s">
        <v>29</v>
      </c>
      <c r="AX138" s="12" t="s">
        <v>72</v>
      </c>
      <c r="AY138" s="150" t="s">
        <v>160</v>
      </c>
    </row>
    <row r="139" spans="2:65" s="12" customFormat="1">
      <c r="B139" s="148"/>
      <c r="D139" s="149" t="s">
        <v>171</v>
      </c>
      <c r="E139" s="150" t="s">
        <v>1</v>
      </c>
      <c r="F139" s="151" t="s">
        <v>173</v>
      </c>
      <c r="H139" s="150" t="s">
        <v>1</v>
      </c>
      <c r="L139" s="148"/>
      <c r="M139" s="152"/>
      <c r="T139" s="153"/>
      <c r="AT139" s="150" t="s">
        <v>171</v>
      </c>
      <c r="AU139" s="150" t="s">
        <v>81</v>
      </c>
      <c r="AV139" s="12" t="s">
        <v>79</v>
      </c>
      <c r="AW139" s="12" t="s">
        <v>29</v>
      </c>
      <c r="AX139" s="12" t="s">
        <v>72</v>
      </c>
      <c r="AY139" s="150" t="s">
        <v>160</v>
      </c>
    </row>
    <row r="140" spans="2:65" s="13" customFormat="1">
      <c r="B140" s="154"/>
      <c r="D140" s="149" t="s">
        <v>171</v>
      </c>
      <c r="E140" s="155" t="s">
        <v>1</v>
      </c>
      <c r="F140" s="156" t="s">
        <v>1204</v>
      </c>
      <c r="H140" s="157">
        <v>45</v>
      </c>
      <c r="L140" s="154"/>
      <c r="M140" s="158"/>
      <c r="T140" s="159"/>
      <c r="AT140" s="155" t="s">
        <v>171</v>
      </c>
      <c r="AU140" s="155" t="s">
        <v>81</v>
      </c>
      <c r="AV140" s="13" t="s">
        <v>81</v>
      </c>
      <c r="AW140" s="13" t="s">
        <v>29</v>
      </c>
      <c r="AX140" s="13" t="s">
        <v>72</v>
      </c>
      <c r="AY140" s="155" t="s">
        <v>160</v>
      </c>
    </row>
    <row r="141" spans="2:65" s="14" customFormat="1">
      <c r="B141" s="160"/>
      <c r="D141" s="149" t="s">
        <v>171</v>
      </c>
      <c r="E141" s="161" t="s">
        <v>1</v>
      </c>
      <c r="F141" s="162" t="s">
        <v>176</v>
      </c>
      <c r="H141" s="163">
        <v>45</v>
      </c>
      <c r="L141" s="160"/>
      <c r="M141" s="164"/>
      <c r="T141" s="165"/>
      <c r="AT141" s="161" t="s">
        <v>171</v>
      </c>
      <c r="AU141" s="161" t="s">
        <v>81</v>
      </c>
      <c r="AV141" s="14" t="s">
        <v>167</v>
      </c>
      <c r="AW141" s="14" t="s">
        <v>29</v>
      </c>
      <c r="AX141" s="14" t="s">
        <v>79</v>
      </c>
      <c r="AY141" s="161" t="s">
        <v>160</v>
      </c>
    </row>
    <row r="142" spans="2:65" s="1" customFormat="1" ht="33" customHeight="1">
      <c r="B142" s="132"/>
      <c r="C142" s="133" t="s">
        <v>379</v>
      </c>
      <c r="D142" s="133" t="s">
        <v>162</v>
      </c>
      <c r="E142" s="134" t="s">
        <v>1209</v>
      </c>
      <c r="F142" s="135" t="s">
        <v>1210</v>
      </c>
      <c r="G142" s="136" t="s">
        <v>165</v>
      </c>
      <c r="H142" s="137">
        <v>45</v>
      </c>
      <c r="I142" s="138">
        <v>0</v>
      </c>
      <c r="J142" s="138">
        <f>ROUND(I142*H142,2)</f>
        <v>0</v>
      </c>
      <c r="K142" s="135" t="s">
        <v>166</v>
      </c>
      <c r="L142" s="29"/>
      <c r="M142" s="139" t="s">
        <v>1</v>
      </c>
      <c r="N142" s="140" t="s">
        <v>37</v>
      </c>
      <c r="O142" s="141">
        <v>1.7000000000000001E-2</v>
      </c>
      <c r="P142" s="141">
        <f>O142*H142</f>
        <v>0.76500000000000001</v>
      </c>
      <c r="Q142" s="141">
        <v>0</v>
      </c>
      <c r="R142" s="141">
        <f>Q142*H142</f>
        <v>0</v>
      </c>
      <c r="S142" s="141">
        <v>0</v>
      </c>
      <c r="T142" s="142">
        <f>S142*H142</f>
        <v>0</v>
      </c>
      <c r="AR142" s="143" t="s">
        <v>167</v>
      </c>
      <c r="AT142" s="143" t="s">
        <v>162</v>
      </c>
      <c r="AU142" s="143" t="s">
        <v>81</v>
      </c>
      <c r="AY142" s="17" t="s">
        <v>160</v>
      </c>
      <c r="BE142" s="144">
        <f>IF(N142="základní",J142,0)</f>
        <v>0</v>
      </c>
      <c r="BF142" s="144">
        <f>IF(N142="snížená",J142,0)</f>
        <v>0</v>
      </c>
      <c r="BG142" s="144">
        <f>IF(N142="zákl. přenesená",J142,0)</f>
        <v>0</v>
      </c>
      <c r="BH142" s="144">
        <f>IF(N142="sníž. přenesená",J142,0)</f>
        <v>0</v>
      </c>
      <c r="BI142" s="144">
        <f>IF(N142="nulová",J142,0)</f>
        <v>0</v>
      </c>
      <c r="BJ142" s="17" t="s">
        <v>79</v>
      </c>
      <c r="BK142" s="144">
        <f>ROUND(I142*H142,2)</f>
        <v>0</v>
      </c>
      <c r="BL142" s="17" t="s">
        <v>167</v>
      </c>
      <c r="BM142" s="143" t="s">
        <v>1211</v>
      </c>
    </row>
    <row r="143" spans="2:65" s="1" customFormat="1">
      <c r="B143" s="29"/>
      <c r="D143" s="145" t="s">
        <v>169</v>
      </c>
      <c r="F143" s="146" t="s">
        <v>1212</v>
      </c>
      <c r="L143" s="29"/>
      <c r="M143" s="147"/>
      <c r="T143" s="52"/>
      <c r="AT143" s="17" t="s">
        <v>169</v>
      </c>
      <c r="AU143" s="17" t="s">
        <v>81</v>
      </c>
    </row>
    <row r="144" spans="2:65" s="12" customFormat="1" ht="22.5">
      <c r="B144" s="148"/>
      <c r="D144" s="149" t="s">
        <v>171</v>
      </c>
      <c r="E144" s="150" t="s">
        <v>1</v>
      </c>
      <c r="F144" s="151" t="s">
        <v>1201</v>
      </c>
      <c r="H144" s="150" t="s">
        <v>1</v>
      </c>
      <c r="L144" s="148"/>
      <c r="M144" s="152"/>
      <c r="T144" s="153"/>
      <c r="AT144" s="150" t="s">
        <v>171</v>
      </c>
      <c r="AU144" s="150" t="s">
        <v>81</v>
      </c>
      <c r="AV144" s="12" t="s">
        <v>79</v>
      </c>
      <c r="AW144" s="12" t="s">
        <v>29</v>
      </c>
      <c r="AX144" s="12" t="s">
        <v>72</v>
      </c>
      <c r="AY144" s="150" t="s">
        <v>160</v>
      </c>
    </row>
    <row r="145" spans="2:65" s="12" customFormat="1">
      <c r="B145" s="148"/>
      <c r="D145" s="149" t="s">
        <v>171</v>
      </c>
      <c r="E145" s="150" t="s">
        <v>1</v>
      </c>
      <c r="F145" s="151" t="s">
        <v>1202</v>
      </c>
      <c r="H145" s="150" t="s">
        <v>1</v>
      </c>
      <c r="L145" s="148"/>
      <c r="M145" s="152"/>
      <c r="T145" s="153"/>
      <c r="AT145" s="150" t="s">
        <v>171</v>
      </c>
      <c r="AU145" s="150" t="s">
        <v>81</v>
      </c>
      <c r="AV145" s="12" t="s">
        <v>79</v>
      </c>
      <c r="AW145" s="12" t="s">
        <v>29</v>
      </c>
      <c r="AX145" s="12" t="s">
        <v>72</v>
      </c>
      <c r="AY145" s="150" t="s">
        <v>160</v>
      </c>
    </row>
    <row r="146" spans="2:65" s="12" customFormat="1">
      <c r="B146" s="148"/>
      <c r="D146" s="149" t="s">
        <v>171</v>
      </c>
      <c r="E146" s="150" t="s">
        <v>1</v>
      </c>
      <c r="F146" s="151" t="s">
        <v>173</v>
      </c>
      <c r="H146" s="150" t="s">
        <v>1</v>
      </c>
      <c r="L146" s="148"/>
      <c r="M146" s="152"/>
      <c r="T146" s="153"/>
      <c r="AT146" s="150" t="s">
        <v>171</v>
      </c>
      <c r="AU146" s="150" t="s">
        <v>81</v>
      </c>
      <c r="AV146" s="12" t="s">
        <v>79</v>
      </c>
      <c r="AW146" s="12" t="s">
        <v>29</v>
      </c>
      <c r="AX146" s="12" t="s">
        <v>72</v>
      </c>
      <c r="AY146" s="150" t="s">
        <v>160</v>
      </c>
    </row>
    <row r="147" spans="2:65" s="12" customFormat="1">
      <c r="B147" s="148"/>
      <c r="D147" s="149" t="s">
        <v>171</v>
      </c>
      <c r="E147" s="150" t="s">
        <v>1</v>
      </c>
      <c r="F147" s="151" t="s">
        <v>1203</v>
      </c>
      <c r="H147" s="150" t="s">
        <v>1</v>
      </c>
      <c r="L147" s="148"/>
      <c r="M147" s="152"/>
      <c r="T147" s="153"/>
      <c r="AT147" s="150" t="s">
        <v>171</v>
      </c>
      <c r="AU147" s="150" t="s">
        <v>81</v>
      </c>
      <c r="AV147" s="12" t="s">
        <v>79</v>
      </c>
      <c r="AW147" s="12" t="s">
        <v>29</v>
      </c>
      <c r="AX147" s="12" t="s">
        <v>72</v>
      </c>
      <c r="AY147" s="150" t="s">
        <v>160</v>
      </c>
    </row>
    <row r="148" spans="2:65" s="13" customFormat="1">
      <c r="B148" s="154"/>
      <c r="D148" s="149" t="s">
        <v>171</v>
      </c>
      <c r="E148" s="155" t="s">
        <v>1</v>
      </c>
      <c r="F148" s="156" t="s">
        <v>1204</v>
      </c>
      <c r="H148" s="157">
        <v>45</v>
      </c>
      <c r="L148" s="154"/>
      <c r="M148" s="158"/>
      <c r="T148" s="159"/>
      <c r="AT148" s="155" t="s">
        <v>171</v>
      </c>
      <c r="AU148" s="155" t="s">
        <v>81</v>
      </c>
      <c r="AV148" s="13" t="s">
        <v>81</v>
      </c>
      <c r="AW148" s="13" t="s">
        <v>29</v>
      </c>
      <c r="AX148" s="13" t="s">
        <v>72</v>
      </c>
      <c r="AY148" s="155" t="s">
        <v>160</v>
      </c>
    </row>
    <row r="149" spans="2:65" s="14" customFormat="1">
      <c r="B149" s="160"/>
      <c r="D149" s="149" t="s">
        <v>171</v>
      </c>
      <c r="E149" s="161" t="s">
        <v>1</v>
      </c>
      <c r="F149" s="162" t="s">
        <v>176</v>
      </c>
      <c r="H149" s="163">
        <v>45</v>
      </c>
      <c r="L149" s="160"/>
      <c r="M149" s="164"/>
      <c r="T149" s="165"/>
      <c r="AT149" s="161" t="s">
        <v>171</v>
      </c>
      <c r="AU149" s="161" t="s">
        <v>81</v>
      </c>
      <c r="AV149" s="14" t="s">
        <v>167</v>
      </c>
      <c r="AW149" s="14" t="s">
        <v>29</v>
      </c>
      <c r="AX149" s="14" t="s">
        <v>79</v>
      </c>
      <c r="AY149" s="161" t="s">
        <v>160</v>
      </c>
    </row>
    <row r="150" spans="2:65" s="1" customFormat="1" ht="21.75" customHeight="1">
      <c r="B150" s="132"/>
      <c r="C150" s="133" t="s">
        <v>387</v>
      </c>
      <c r="D150" s="133" t="s">
        <v>162</v>
      </c>
      <c r="E150" s="134" t="s">
        <v>1213</v>
      </c>
      <c r="F150" s="135" t="s">
        <v>1214</v>
      </c>
      <c r="G150" s="136" t="s">
        <v>165</v>
      </c>
      <c r="H150" s="137">
        <v>45</v>
      </c>
      <c r="I150" s="138">
        <v>0</v>
      </c>
      <c r="J150" s="138">
        <f>ROUND(I150*H150,2)</f>
        <v>0</v>
      </c>
      <c r="K150" s="135" t="s">
        <v>166</v>
      </c>
      <c r="L150" s="29"/>
      <c r="M150" s="139" t="s">
        <v>1</v>
      </c>
      <c r="N150" s="140" t="s">
        <v>37</v>
      </c>
      <c r="O150" s="141">
        <v>2E-3</v>
      </c>
      <c r="P150" s="141">
        <f>O150*H150</f>
        <v>0.09</v>
      </c>
      <c r="Q150" s="141">
        <v>0</v>
      </c>
      <c r="R150" s="141">
        <f>Q150*H150</f>
        <v>0</v>
      </c>
      <c r="S150" s="141">
        <v>0</v>
      </c>
      <c r="T150" s="142">
        <f>S150*H150</f>
        <v>0</v>
      </c>
      <c r="AR150" s="143" t="s">
        <v>167</v>
      </c>
      <c r="AT150" s="143" t="s">
        <v>162</v>
      </c>
      <c r="AU150" s="143" t="s">
        <v>81</v>
      </c>
      <c r="AY150" s="17" t="s">
        <v>160</v>
      </c>
      <c r="BE150" s="144">
        <f>IF(N150="základní",J150,0)</f>
        <v>0</v>
      </c>
      <c r="BF150" s="144">
        <f>IF(N150="snížená",J150,0)</f>
        <v>0</v>
      </c>
      <c r="BG150" s="144">
        <f>IF(N150="zákl. přenesená",J150,0)</f>
        <v>0</v>
      </c>
      <c r="BH150" s="144">
        <f>IF(N150="sníž. přenesená",J150,0)</f>
        <v>0</v>
      </c>
      <c r="BI150" s="144">
        <f>IF(N150="nulová",J150,0)</f>
        <v>0</v>
      </c>
      <c r="BJ150" s="17" t="s">
        <v>79</v>
      </c>
      <c r="BK150" s="144">
        <f>ROUND(I150*H150,2)</f>
        <v>0</v>
      </c>
      <c r="BL150" s="17" t="s">
        <v>167</v>
      </c>
      <c r="BM150" s="143" t="s">
        <v>1215</v>
      </c>
    </row>
    <row r="151" spans="2:65" s="1" customFormat="1">
      <c r="B151" s="29"/>
      <c r="D151" s="145" t="s">
        <v>169</v>
      </c>
      <c r="F151" s="146" t="s">
        <v>1216</v>
      </c>
      <c r="L151" s="29"/>
      <c r="M151" s="147"/>
      <c r="T151" s="52"/>
      <c r="AT151" s="17" t="s">
        <v>169</v>
      </c>
      <c r="AU151" s="17" t="s">
        <v>81</v>
      </c>
    </row>
    <row r="152" spans="2:65" s="12" customFormat="1" ht="22.5">
      <c r="B152" s="148"/>
      <c r="D152" s="149" t="s">
        <v>171</v>
      </c>
      <c r="E152" s="150" t="s">
        <v>1</v>
      </c>
      <c r="F152" s="151" t="s">
        <v>1201</v>
      </c>
      <c r="H152" s="150" t="s">
        <v>1</v>
      </c>
      <c r="L152" s="148"/>
      <c r="M152" s="152"/>
      <c r="T152" s="153"/>
      <c r="AT152" s="150" t="s">
        <v>171</v>
      </c>
      <c r="AU152" s="150" t="s">
        <v>81</v>
      </c>
      <c r="AV152" s="12" t="s">
        <v>79</v>
      </c>
      <c r="AW152" s="12" t="s">
        <v>29</v>
      </c>
      <c r="AX152" s="12" t="s">
        <v>72</v>
      </c>
      <c r="AY152" s="150" t="s">
        <v>160</v>
      </c>
    </row>
    <row r="153" spans="2:65" s="12" customFormat="1">
      <c r="B153" s="148"/>
      <c r="D153" s="149" t="s">
        <v>171</v>
      </c>
      <c r="E153" s="150" t="s">
        <v>1</v>
      </c>
      <c r="F153" s="151" t="s">
        <v>1202</v>
      </c>
      <c r="H153" s="150" t="s">
        <v>1</v>
      </c>
      <c r="L153" s="148"/>
      <c r="M153" s="152"/>
      <c r="T153" s="153"/>
      <c r="AT153" s="150" t="s">
        <v>171</v>
      </c>
      <c r="AU153" s="150" t="s">
        <v>81</v>
      </c>
      <c r="AV153" s="12" t="s">
        <v>79</v>
      </c>
      <c r="AW153" s="12" t="s">
        <v>29</v>
      </c>
      <c r="AX153" s="12" t="s">
        <v>72</v>
      </c>
      <c r="AY153" s="150" t="s">
        <v>160</v>
      </c>
    </row>
    <row r="154" spans="2:65" s="12" customFormat="1">
      <c r="B154" s="148"/>
      <c r="D154" s="149" t="s">
        <v>171</v>
      </c>
      <c r="E154" s="150" t="s">
        <v>1</v>
      </c>
      <c r="F154" s="151" t="s">
        <v>173</v>
      </c>
      <c r="H154" s="150" t="s">
        <v>1</v>
      </c>
      <c r="L154" s="148"/>
      <c r="M154" s="152"/>
      <c r="T154" s="153"/>
      <c r="AT154" s="150" t="s">
        <v>171</v>
      </c>
      <c r="AU154" s="150" t="s">
        <v>81</v>
      </c>
      <c r="AV154" s="12" t="s">
        <v>79</v>
      </c>
      <c r="AW154" s="12" t="s">
        <v>29</v>
      </c>
      <c r="AX154" s="12" t="s">
        <v>72</v>
      </c>
      <c r="AY154" s="150" t="s">
        <v>160</v>
      </c>
    </row>
    <row r="155" spans="2:65" s="12" customFormat="1">
      <c r="B155" s="148"/>
      <c r="D155" s="149" t="s">
        <v>171</v>
      </c>
      <c r="E155" s="150" t="s">
        <v>1</v>
      </c>
      <c r="F155" s="151" t="s">
        <v>1203</v>
      </c>
      <c r="H155" s="150" t="s">
        <v>1</v>
      </c>
      <c r="L155" s="148"/>
      <c r="M155" s="152"/>
      <c r="T155" s="153"/>
      <c r="AT155" s="150" t="s">
        <v>171</v>
      </c>
      <c r="AU155" s="150" t="s">
        <v>81</v>
      </c>
      <c r="AV155" s="12" t="s">
        <v>79</v>
      </c>
      <c r="AW155" s="12" t="s">
        <v>29</v>
      </c>
      <c r="AX155" s="12" t="s">
        <v>72</v>
      </c>
      <c r="AY155" s="150" t="s">
        <v>160</v>
      </c>
    </row>
    <row r="156" spans="2:65" s="13" customFormat="1">
      <c r="B156" s="154"/>
      <c r="D156" s="149" t="s">
        <v>171</v>
      </c>
      <c r="E156" s="155" t="s">
        <v>1</v>
      </c>
      <c r="F156" s="156" t="s">
        <v>1204</v>
      </c>
      <c r="H156" s="157">
        <v>45</v>
      </c>
      <c r="L156" s="154"/>
      <c r="M156" s="158"/>
      <c r="T156" s="159"/>
      <c r="AT156" s="155" t="s">
        <v>171</v>
      </c>
      <c r="AU156" s="155" t="s">
        <v>81</v>
      </c>
      <c r="AV156" s="13" t="s">
        <v>81</v>
      </c>
      <c r="AW156" s="13" t="s">
        <v>29</v>
      </c>
      <c r="AX156" s="13" t="s">
        <v>72</v>
      </c>
      <c r="AY156" s="155" t="s">
        <v>160</v>
      </c>
    </row>
    <row r="157" spans="2:65" s="14" customFormat="1">
      <c r="B157" s="160"/>
      <c r="D157" s="149" t="s">
        <v>171</v>
      </c>
      <c r="E157" s="161" t="s">
        <v>1</v>
      </c>
      <c r="F157" s="162" t="s">
        <v>176</v>
      </c>
      <c r="H157" s="163">
        <v>45</v>
      </c>
      <c r="L157" s="160"/>
      <c r="M157" s="164"/>
      <c r="T157" s="165"/>
      <c r="AT157" s="161" t="s">
        <v>171</v>
      </c>
      <c r="AU157" s="161" t="s">
        <v>81</v>
      </c>
      <c r="AV157" s="14" t="s">
        <v>167</v>
      </c>
      <c r="AW157" s="14" t="s">
        <v>29</v>
      </c>
      <c r="AX157" s="14" t="s">
        <v>79</v>
      </c>
      <c r="AY157" s="161" t="s">
        <v>160</v>
      </c>
    </row>
    <row r="158" spans="2:65" s="1" customFormat="1" ht="33" customHeight="1">
      <c r="B158" s="132"/>
      <c r="C158" s="133" t="s">
        <v>394</v>
      </c>
      <c r="D158" s="133" t="s">
        <v>162</v>
      </c>
      <c r="E158" s="134" t="s">
        <v>1217</v>
      </c>
      <c r="F158" s="135" t="s">
        <v>1218</v>
      </c>
      <c r="G158" s="136" t="s">
        <v>165</v>
      </c>
      <c r="H158" s="137">
        <v>45</v>
      </c>
      <c r="I158" s="138">
        <v>0</v>
      </c>
      <c r="J158" s="138">
        <f>ROUND(I158*H158,2)</f>
        <v>0</v>
      </c>
      <c r="K158" s="135" t="s">
        <v>166</v>
      </c>
      <c r="L158" s="29"/>
      <c r="M158" s="139" t="s">
        <v>1</v>
      </c>
      <c r="N158" s="140" t="s">
        <v>37</v>
      </c>
      <c r="O158" s="141">
        <v>1.2999999999999999E-2</v>
      </c>
      <c r="P158" s="141">
        <f>O158*H158</f>
        <v>0.58499999999999996</v>
      </c>
      <c r="Q158" s="141">
        <v>0</v>
      </c>
      <c r="R158" s="141">
        <f>Q158*H158</f>
        <v>0</v>
      </c>
      <c r="S158" s="141">
        <v>0</v>
      </c>
      <c r="T158" s="142">
        <f>S158*H158</f>
        <v>0</v>
      </c>
      <c r="AR158" s="143" t="s">
        <v>167</v>
      </c>
      <c r="AT158" s="143" t="s">
        <v>162</v>
      </c>
      <c r="AU158" s="143" t="s">
        <v>81</v>
      </c>
      <c r="AY158" s="17" t="s">
        <v>160</v>
      </c>
      <c r="BE158" s="144">
        <f>IF(N158="základní",J158,0)</f>
        <v>0</v>
      </c>
      <c r="BF158" s="144">
        <f>IF(N158="snížená",J158,0)</f>
        <v>0</v>
      </c>
      <c r="BG158" s="144">
        <f>IF(N158="zákl. přenesená",J158,0)</f>
        <v>0</v>
      </c>
      <c r="BH158" s="144">
        <f>IF(N158="sníž. přenesená",J158,0)</f>
        <v>0</v>
      </c>
      <c r="BI158" s="144">
        <f>IF(N158="nulová",J158,0)</f>
        <v>0</v>
      </c>
      <c r="BJ158" s="17" t="s">
        <v>79</v>
      </c>
      <c r="BK158" s="144">
        <f>ROUND(I158*H158,2)</f>
        <v>0</v>
      </c>
      <c r="BL158" s="17" t="s">
        <v>167</v>
      </c>
      <c r="BM158" s="143" t="s">
        <v>1219</v>
      </c>
    </row>
    <row r="159" spans="2:65" s="1" customFormat="1">
      <c r="B159" s="29"/>
      <c r="D159" s="145" t="s">
        <v>169</v>
      </c>
      <c r="F159" s="146" t="s">
        <v>1220</v>
      </c>
      <c r="L159" s="29"/>
      <c r="M159" s="147"/>
      <c r="T159" s="52"/>
      <c r="AT159" s="17" t="s">
        <v>169</v>
      </c>
      <c r="AU159" s="17" t="s">
        <v>81</v>
      </c>
    </row>
    <row r="160" spans="2:65" s="12" customFormat="1" ht="22.5">
      <c r="B160" s="148"/>
      <c r="D160" s="149" t="s">
        <v>171</v>
      </c>
      <c r="E160" s="150" t="s">
        <v>1</v>
      </c>
      <c r="F160" s="151" t="s">
        <v>1201</v>
      </c>
      <c r="H160" s="150" t="s">
        <v>1</v>
      </c>
      <c r="L160" s="148"/>
      <c r="M160" s="152"/>
      <c r="T160" s="153"/>
      <c r="AT160" s="150" t="s">
        <v>171</v>
      </c>
      <c r="AU160" s="150" t="s">
        <v>81</v>
      </c>
      <c r="AV160" s="12" t="s">
        <v>79</v>
      </c>
      <c r="AW160" s="12" t="s">
        <v>29</v>
      </c>
      <c r="AX160" s="12" t="s">
        <v>72</v>
      </c>
      <c r="AY160" s="150" t="s">
        <v>160</v>
      </c>
    </row>
    <row r="161" spans="2:65" s="12" customFormat="1">
      <c r="B161" s="148"/>
      <c r="D161" s="149" t="s">
        <v>171</v>
      </c>
      <c r="E161" s="150" t="s">
        <v>1</v>
      </c>
      <c r="F161" s="151" t="s">
        <v>1202</v>
      </c>
      <c r="H161" s="150" t="s">
        <v>1</v>
      </c>
      <c r="L161" s="148"/>
      <c r="M161" s="152"/>
      <c r="T161" s="153"/>
      <c r="AT161" s="150" t="s">
        <v>171</v>
      </c>
      <c r="AU161" s="150" t="s">
        <v>81</v>
      </c>
      <c r="AV161" s="12" t="s">
        <v>79</v>
      </c>
      <c r="AW161" s="12" t="s">
        <v>29</v>
      </c>
      <c r="AX161" s="12" t="s">
        <v>72</v>
      </c>
      <c r="AY161" s="150" t="s">
        <v>160</v>
      </c>
    </row>
    <row r="162" spans="2:65" s="12" customFormat="1">
      <c r="B162" s="148"/>
      <c r="D162" s="149" t="s">
        <v>171</v>
      </c>
      <c r="E162" s="150" t="s">
        <v>1</v>
      </c>
      <c r="F162" s="151" t="s">
        <v>173</v>
      </c>
      <c r="H162" s="150" t="s">
        <v>1</v>
      </c>
      <c r="L162" s="148"/>
      <c r="M162" s="152"/>
      <c r="T162" s="153"/>
      <c r="AT162" s="150" t="s">
        <v>171</v>
      </c>
      <c r="AU162" s="150" t="s">
        <v>81</v>
      </c>
      <c r="AV162" s="12" t="s">
        <v>79</v>
      </c>
      <c r="AW162" s="12" t="s">
        <v>29</v>
      </c>
      <c r="AX162" s="12" t="s">
        <v>72</v>
      </c>
      <c r="AY162" s="150" t="s">
        <v>160</v>
      </c>
    </row>
    <row r="163" spans="2:65" s="12" customFormat="1">
      <c r="B163" s="148"/>
      <c r="D163" s="149" t="s">
        <v>171</v>
      </c>
      <c r="E163" s="150" t="s">
        <v>1</v>
      </c>
      <c r="F163" s="151" t="s">
        <v>1203</v>
      </c>
      <c r="H163" s="150" t="s">
        <v>1</v>
      </c>
      <c r="L163" s="148"/>
      <c r="M163" s="152"/>
      <c r="T163" s="153"/>
      <c r="AT163" s="150" t="s">
        <v>171</v>
      </c>
      <c r="AU163" s="150" t="s">
        <v>81</v>
      </c>
      <c r="AV163" s="12" t="s">
        <v>79</v>
      </c>
      <c r="AW163" s="12" t="s">
        <v>29</v>
      </c>
      <c r="AX163" s="12" t="s">
        <v>72</v>
      </c>
      <c r="AY163" s="150" t="s">
        <v>160</v>
      </c>
    </row>
    <row r="164" spans="2:65" s="13" customFormat="1">
      <c r="B164" s="154"/>
      <c r="D164" s="149" t="s">
        <v>171</v>
      </c>
      <c r="E164" s="155" t="s">
        <v>1</v>
      </c>
      <c r="F164" s="156" t="s">
        <v>1204</v>
      </c>
      <c r="H164" s="157">
        <v>45</v>
      </c>
      <c r="L164" s="154"/>
      <c r="M164" s="158"/>
      <c r="T164" s="159"/>
      <c r="AT164" s="155" t="s">
        <v>171</v>
      </c>
      <c r="AU164" s="155" t="s">
        <v>81</v>
      </c>
      <c r="AV164" s="13" t="s">
        <v>81</v>
      </c>
      <c r="AW164" s="13" t="s">
        <v>29</v>
      </c>
      <c r="AX164" s="13" t="s">
        <v>72</v>
      </c>
      <c r="AY164" s="155" t="s">
        <v>160</v>
      </c>
    </row>
    <row r="165" spans="2:65" s="14" customFormat="1">
      <c r="B165" s="160"/>
      <c r="D165" s="149" t="s">
        <v>171</v>
      </c>
      <c r="E165" s="161" t="s">
        <v>1</v>
      </c>
      <c r="F165" s="162" t="s">
        <v>176</v>
      </c>
      <c r="H165" s="163">
        <v>45</v>
      </c>
      <c r="L165" s="160"/>
      <c r="M165" s="164"/>
      <c r="T165" s="165"/>
      <c r="AT165" s="161" t="s">
        <v>171</v>
      </c>
      <c r="AU165" s="161" t="s">
        <v>81</v>
      </c>
      <c r="AV165" s="14" t="s">
        <v>167</v>
      </c>
      <c r="AW165" s="14" t="s">
        <v>29</v>
      </c>
      <c r="AX165" s="14" t="s">
        <v>79</v>
      </c>
      <c r="AY165" s="161" t="s">
        <v>160</v>
      </c>
    </row>
    <row r="166" spans="2:65" s="11" customFormat="1" ht="22.9" customHeight="1">
      <c r="B166" s="121"/>
      <c r="D166" s="122" t="s">
        <v>71</v>
      </c>
      <c r="E166" s="130" t="s">
        <v>221</v>
      </c>
      <c r="F166" s="130" t="s">
        <v>1151</v>
      </c>
      <c r="J166" s="131">
        <f>BK166</f>
        <v>0</v>
      </c>
      <c r="L166" s="121"/>
      <c r="M166" s="125"/>
      <c r="P166" s="126">
        <f>SUM(P167:P182)</f>
        <v>3.04</v>
      </c>
      <c r="R166" s="126">
        <f>SUM(R167:R182)</f>
        <v>1.1336544000000002</v>
      </c>
      <c r="T166" s="127">
        <f>SUM(T167:T182)</f>
        <v>0</v>
      </c>
      <c r="AR166" s="122" t="s">
        <v>79</v>
      </c>
      <c r="AT166" s="128" t="s">
        <v>71</v>
      </c>
      <c r="AU166" s="128" t="s">
        <v>79</v>
      </c>
      <c r="AY166" s="122" t="s">
        <v>160</v>
      </c>
      <c r="BK166" s="129">
        <f>SUM(BK167:BK182)</f>
        <v>0</v>
      </c>
    </row>
    <row r="167" spans="2:65" s="1" customFormat="1" ht="33" customHeight="1">
      <c r="B167" s="132"/>
      <c r="C167" s="133" t="s">
        <v>490</v>
      </c>
      <c r="D167" s="133" t="s">
        <v>162</v>
      </c>
      <c r="E167" s="134" t="s">
        <v>1221</v>
      </c>
      <c r="F167" s="135" t="s">
        <v>1222</v>
      </c>
      <c r="G167" s="136" t="s">
        <v>382</v>
      </c>
      <c r="H167" s="137">
        <v>6</v>
      </c>
      <c r="I167" s="138">
        <v>0</v>
      </c>
      <c r="J167" s="138">
        <f>ROUND(I167*H167,2)</f>
        <v>0</v>
      </c>
      <c r="K167" s="135" t="s">
        <v>166</v>
      </c>
      <c r="L167" s="29"/>
      <c r="M167" s="139" t="s">
        <v>1</v>
      </c>
      <c r="N167" s="140" t="s">
        <v>37</v>
      </c>
      <c r="O167" s="141">
        <v>0.23899999999999999</v>
      </c>
      <c r="P167" s="141">
        <f>O167*H167</f>
        <v>1.4339999999999999</v>
      </c>
      <c r="Q167" s="141">
        <v>0.1295</v>
      </c>
      <c r="R167" s="141">
        <f>Q167*H167</f>
        <v>0.77700000000000002</v>
      </c>
      <c r="S167" s="141">
        <v>0</v>
      </c>
      <c r="T167" s="142">
        <f>S167*H167</f>
        <v>0</v>
      </c>
      <c r="AR167" s="143" t="s">
        <v>167</v>
      </c>
      <c r="AT167" s="143" t="s">
        <v>162</v>
      </c>
      <c r="AU167" s="143" t="s">
        <v>81</v>
      </c>
      <c r="AY167" s="17" t="s">
        <v>160</v>
      </c>
      <c r="BE167" s="144">
        <f>IF(N167="základní",J167,0)</f>
        <v>0</v>
      </c>
      <c r="BF167" s="144">
        <f>IF(N167="snížená",J167,0)</f>
        <v>0</v>
      </c>
      <c r="BG167" s="144">
        <f>IF(N167="zákl. přenesená",J167,0)</f>
        <v>0</v>
      </c>
      <c r="BH167" s="144">
        <f>IF(N167="sníž. přenesená",J167,0)</f>
        <v>0</v>
      </c>
      <c r="BI167" s="144">
        <f>IF(N167="nulová",J167,0)</f>
        <v>0</v>
      </c>
      <c r="BJ167" s="17" t="s">
        <v>79</v>
      </c>
      <c r="BK167" s="144">
        <f>ROUND(I167*H167,2)</f>
        <v>0</v>
      </c>
      <c r="BL167" s="17" t="s">
        <v>167</v>
      </c>
      <c r="BM167" s="143" t="s">
        <v>1223</v>
      </c>
    </row>
    <row r="168" spans="2:65" s="1" customFormat="1">
      <c r="B168" s="29"/>
      <c r="D168" s="145" t="s">
        <v>169</v>
      </c>
      <c r="F168" s="146" t="s">
        <v>1224</v>
      </c>
      <c r="L168" s="29"/>
      <c r="M168" s="147"/>
      <c r="T168" s="52"/>
      <c r="AT168" s="17" t="s">
        <v>169</v>
      </c>
      <c r="AU168" s="17" t="s">
        <v>81</v>
      </c>
    </row>
    <row r="169" spans="2:65" s="12" customFormat="1" ht="22.5">
      <c r="B169" s="148"/>
      <c r="D169" s="149" t="s">
        <v>171</v>
      </c>
      <c r="E169" s="150" t="s">
        <v>1</v>
      </c>
      <c r="F169" s="151" t="s">
        <v>1201</v>
      </c>
      <c r="H169" s="150" t="s">
        <v>1</v>
      </c>
      <c r="L169" s="148"/>
      <c r="M169" s="152"/>
      <c r="T169" s="153"/>
      <c r="AT169" s="150" t="s">
        <v>171</v>
      </c>
      <c r="AU169" s="150" t="s">
        <v>81</v>
      </c>
      <c r="AV169" s="12" t="s">
        <v>79</v>
      </c>
      <c r="AW169" s="12" t="s">
        <v>29</v>
      </c>
      <c r="AX169" s="12" t="s">
        <v>72</v>
      </c>
      <c r="AY169" s="150" t="s">
        <v>160</v>
      </c>
    </row>
    <row r="170" spans="2:65" s="12" customFormat="1">
      <c r="B170" s="148"/>
      <c r="D170" s="149" t="s">
        <v>171</v>
      </c>
      <c r="E170" s="150" t="s">
        <v>1</v>
      </c>
      <c r="F170" s="151" t="s">
        <v>1202</v>
      </c>
      <c r="H170" s="150" t="s">
        <v>1</v>
      </c>
      <c r="L170" s="148"/>
      <c r="M170" s="152"/>
      <c r="T170" s="153"/>
      <c r="AT170" s="150" t="s">
        <v>171</v>
      </c>
      <c r="AU170" s="150" t="s">
        <v>81</v>
      </c>
      <c r="AV170" s="12" t="s">
        <v>79</v>
      </c>
      <c r="AW170" s="12" t="s">
        <v>29</v>
      </c>
      <c r="AX170" s="12" t="s">
        <v>72</v>
      </c>
      <c r="AY170" s="150" t="s">
        <v>160</v>
      </c>
    </row>
    <row r="171" spans="2:65" s="12" customFormat="1">
      <c r="B171" s="148"/>
      <c r="D171" s="149" t="s">
        <v>171</v>
      </c>
      <c r="E171" s="150" t="s">
        <v>1</v>
      </c>
      <c r="F171" s="151" t="s">
        <v>173</v>
      </c>
      <c r="H171" s="150" t="s">
        <v>1</v>
      </c>
      <c r="L171" s="148"/>
      <c r="M171" s="152"/>
      <c r="T171" s="153"/>
      <c r="AT171" s="150" t="s">
        <v>171</v>
      </c>
      <c r="AU171" s="150" t="s">
        <v>81</v>
      </c>
      <c r="AV171" s="12" t="s">
        <v>79</v>
      </c>
      <c r="AW171" s="12" t="s">
        <v>29</v>
      </c>
      <c r="AX171" s="12" t="s">
        <v>72</v>
      </c>
      <c r="AY171" s="150" t="s">
        <v>160</v>
      </c>
    </row>
    <row r="172" spans="2:65" s="13" customFormat="1">
      <c r="B172" s="154"/>
      <c r="D172" s="149" t="s">
        <v>171</v>
      </c>
      <c r="E172" s="155" t="s">
        <v>1</v>
      </c>
      <c r="F172" s="156" t="s">
        <v>1225</v>
      </c>
      <c r="H172" s="157">
        <v>6</v>
      </c>
      <c r="L172" s="154"/>
      <c r="M172" s="158"/>
      <c r="T172" s="159"/>
      <c r="AT172" s="155" t="s">
        <v>171</v>
      </c>
      <c r="AU172" s="155" t="s">
        <v>81</v>
      </c>
      <c r="AV172" s="13" t="s">
        <v>81</v>
      </c>
      <c r="AW172" s="13" t="s">
        <v>29</v>
      </c>
      <c r="AX172" s="13" t="s">
        <v>72</v>
      </c>
      <c r="AY172" s="155" t="s">
        <v>160</v>
      </c>
    </row>
    <row r="173" spans="2:65" s="14" customFormat="1">
      <c r="B173" s="160"/>
      <c r="D173" s="149" t="s">
        <v>171</v>
      </c>
      <c r="E173" s="161" t="s">
        <v>1</v>
      </c>
      <c r="F173" s="162" t="s">
        <v>176</v>
      </c>
      <c r="H173" s="163">
        <v>6</v>
      </c>
      <c r="L173" s="160"/>
      <c r="M173" s="164"/>
      <c r="T173" s="165"/>
      <c r="AT173" s="161" t="s">
        <v>171</v>
      </c>
      <c r="AU173" s="161" t="s">
        <v>81</v>
      </c>
      <c r="AV173" s="14" t="s">
        <v>167</v>
      </c>
      <c r="AW173" s="14" t="s">
        <v>29</v>
      </c>
      <c r="AX173" s="14" t="s">
        <v>79</v>
      </c>
      <c r="AY173" s="161" t="s">
        <v>160</v>
      </c>
    </row>
    <row r="174" spans="2:65" s="1" customFormat="1" ht="16.5" customHeight="1">
      <c r="B174" s="132"/>
      <c r="C174" s="173" t="s">
        <v>499</v>
      </c>
      <c r="D174" s="173" t="s">
        <v>445</v>
      </c>
      <c r="E174" s="174" t="s">
        <v>1226</v>
      </c>
      <c r="F174" s="175" t="s">
        <v>1227</v>
      </c>
      <c r="G174" s="176" t="s">
        <v>382</v>
      </c>
      <c r="H174" s="177">
        <v>6.12</v>
      </c>
      <c r="I174" s="178">
        <v>0</v>
      </c>
      <c r="J174" s="178">
        <f>ROUND(I174*H174,2)</f>
        <v>0</v>
      </c>
      <c r="K174" s="175" t="s">
        <v>166</v>
      </c>
      <c r="L174" s="179"/>
      <c r="M174" s="180" t="s">
        <v>1</v>
      </c>
      <c r="N174" s="181" t="s">
        <v>37</v>
      </c>
      <c r="O174" s="141">
        <v>0</v>
      </c>
      <c r="P174" s="141">
        <f>O174*H174</f>
        <v>0</v>
      </c>
      <c r="Q174" s="141">
        <v>5.6120000000000003E-2</v>
      </c>
      <c r="R174" s="141">
        <f>Q174*H174</f>
        <v>0.34345440000000005</v>
      </c>
      <c r="S174" s="141">
        <v>0</v>
      </c>
      <c r="T174" s="142">
        <f>S174*H174</f>
        <v>0</v>
      </c>
      <c r="AR174" s="143" t="s">
        <v>214</v>
      </c>
      <c r="AT174" s="143" t="s">
        <v>445</v>
      </c>
      <c r="AU174" s="143" t="s">
        <v>81</v>
      </c>
      <c r="AY174" s="17" t="s">
        <v>160</v>
      </c>
      <c r="BE174" s="144">
        <f>IF(N174="základní",J174,0)</f>
        <v>0</v>
      </c>
      <c r="BF174" s="144">
        <f>IF(N174="snížená",J174,0)</f>
        <v>0</v>
      </c>
      <c r="BG174" s="144">
        <f>IF(N174="zákl. přenesená",J174,0)</f>
        <v>0</v>
      </c>
      <c r="BH174" s="144">
        <f>IF(N174="sníž. přenesená",J174,0)</f>
        <v>0</v>
      </c>
      <c r="BI174" s="144">
        <f>IF(N174="nulová",J174,0)</f>
        <v>0</v>
      </c>
      <c r="BJ174" s="17" t="s">
        <v>79</v>
      </c>
      <c r="BK174" s="144">
        <f>ROUND(I174*H174,2)</f>
        <v>0</v>
      </c>
      <c r="BL174" s="17" t="s">
        <v>167</v>
      </c>
      <c r="BM174" s="143" t="s">
        <v>1228</v>
      </c>
    </row>
    <row r="175" spans="2:65" s="13" customFormat="1">
      <c r="B175" s="154"/>
      <c r="D175" s="149" t="s">
        <v>171</v>
      </c>
      <c r="F175" s="156" t="s">
        <v>1229</v>
      </c>
      <c r="H175" s="157">
        <v>6.12</v>
      </c>
      <c r="L175" s="154"/>
      <c r="M175" s="158"/>
      <c r="T175" s="159"/>
      <c r="AT175" s="155" t="s">
        <v>171</v>
      </c>
      <c r="AU175" s="155" t="s">
        <v>81</v>
      </c>
      <c r="AV175" s="13" t="s">
        <v>81</v>
      </c>
      <c r="AW175" s="13" t="s">
        <v>3</v>
      </c>
      <c r="AX175" s="13" t="s">
        <v>79</v>
      </c>
      <c r="AY175" s="155" t="s">
        <v>160</v>
      </c>
    </row>
    <row r="176" spans="2:65" s="1" customFormat="1" ht="33" customHeight="1">
      <c r="B176" s="132"/>
      <c r="C176" s="133" t="s">
        <v>518</v>
      </c>
      <c r="D176" s="133" t="s">
        <v>162</v>
      </c>
      <c r="E176" s="134" t="s">
        <v>1230</v>
      </c>
      <c r="F176" s="135" t="s">
        <v>1231</v>
      </c>
      <c r="G176" s="136" t="s">
        <v>382</v>
      </c>
      <c r="H176" s="137">
        <v>22</v>
      </c>
      <c r="I176" s="138">
        <v>0</v>
      </c>
      <c r="J176" s="138">
        <f>ROUND(I176*H176,2)</f>
        <v>0</v>
      </c>
      <c r="K176" s="135" t="s">
        <v>166</v>
      </c>
      <c r="L176" s="29"/>
      <c r="M176" s="139" t="s">
        <v>1</v>
      </c>
      <c r="N176" s="140" t="s">
        <v>37</v>
      </c>
      <c r="O176" s="141">
        <v>7.2999999999999995E-2</v>
      </c>
      <c r="P176" s="141">
        <f>O176*H176</f>
        <v>1.6059999999999999</v>
      </c>
      <c r="Q176" s="141">
        <v>5.9999999999999995E-4</v>
      </c>
      <c r="R176" s="141">
        <f>Q176*H176</f>
        <v>1.3199999999999998E-2</v>
      </c>
      <c r="S176" s="141">
        <v>0</v>
      </c>
      <c r="T176" s="142">
        <f>S176*H176</f>
        <v>0</v>
      </c>
      <c r="AR176" s="143" t="s">
        <v>167</v>
      </c>
      <c r="AT176" s="143" t="s">
        <v>162</v>
      </c>
      <c r="AU176" s="143" t="s">
        <v>81</v>
      </c>
      <c r="AY176" s="17" t="s">
        <v>160</v>
      </c>
      <c r="BE176" s="144">
        <f>IF(N176="základní",J176,0)</f>
        <v>0</v>
      </c>
      <c r="BF176" s="144">
        <f>IF(N176="snížená",J176,0)</f>
        <v>0</v>
      </c>
      <c r="BG176" s="144">
        <f>IF(N176="zákl. přenesená",J176,0)</f>
        <v>0</v>
      </c>
      <c r="BH176" s="144">
        <f>IF(N176="sníž. přenesená",J176,0)</f>
        <v>0</v>
      </c>
      <c r="BI176" s="144">
        <f>IF(N176="nulová",J176,0)</f>
        <v>0</v>
      </c>
      <c r="BJ176" s="17" t="s">
        <v>79</v>
      </c>
      <c r="BK176" s="144">
        <f>ROUND(I176*H176,2)</f>
        <v>0</v>
      </c>
      <c r="BL176" s="17" t="s">
        <v>167</v>
      </c>
      <c r="BM176" s="143" t="s">
        <v>1232</v>
      </c>
    </row>
    <row r="177" spans="2:65" s="1" customFormat="1">
      <c r="B177" s="29"/>
      <c r="D177" s="145" t="s">
        <v>169</v>
      </c>
      <c r="F177" s="146" t="s">
        <v>1233</v>
      </c>
      <c r="L177" s="29"/>
      <c r="M177" s="147"/>
      <c r="T177" s="52"/>
      <c r="AT177" s="17" t="s">
        <v>169</v>
      </c>
      <c r="AU177" s="17" t="s">
        <v>81</v>
      </c>
    </row>
    <row r="178" spans="2:65" s="12" customFormat="1" ht="22.5">
      <c r="B178" s="148"/>
      <c r="D178" s="149" t="s">
        <v>171</v>
      </c>
      <c r="E178" s="150" t="s">
        <v>1</v>
      </c>
      <c r="F178" s="151" t="s">
        <v>1201</v>
      </c>
      <c r="H178" s="150" t="s">
        <v>1</v>
      </c>
      <c r="L178" s="148"/>
      <c r="M178" s="152"/>
      <c r="T178" s="153"/>
      <c r="AT178" s="150" t="s">
        <v>171</v>
      </c>
      <c r="AU178" s="150" t="s">
        <v>81</v>
      </c>
      <c r="AV178" s="12" t="s">
        <v>79</v>
      </c>
      <c r="AW178" s="12" t="s">
        <v>29</v>
      </c>
      <c r="AX178" s="12" t="s">
        <v>72</v>
      </c>
      <c r="AY178" s="150" t="s">
        <v>160</v>
      </c>
    </row>
    <row r="179" spans="2:65" s="12" customFormat="1">
      <c r="B179" s="148"/>
      <c r="D179" s="149" t="s">
        <v>171</v>
      </c>
      <c r="E179" s="150" t="s">
        <v>1</v>
      </c>
      <c r="F179" s="151" t="s">
        <v>1202</v>
      </c>
      <c r="H179" s="150" t="s">
        <v>1</v>
      </c>
      <c r="L179" s="148"/>
      <c r="M179" s="152"/>
      <c r="T179" s="153"/>
      <c r="AT179" s="150" t="s">
        <v>171</v>
      </c>
      <c r="AU179" s="150" t="s">
        <v>81</v>
      </c>
      <c r="AV179" s="12" t="s">
        <v>79</v>
      </c>
      <c r="AW179" s="12" t="s">
        <v>29</v>
      </c>
      <c r="AX179" s="12" t="s">
        <v>72</v>
      </c>
      <c r="AY179" s="150" t="s">
        <v>160</v>
      </c>
    </row>
    <row r="180" spans="2:65" s="12" customFormat="1">
      <c r="B180" s="148"/>
      <c r="D180" s="149" t="s">
        <v>171</v>
      </c>
      <c r="E180" s="150" t="s">
        <v>1</v>
      </c>
      <c r="F180" s="151" t="s">
        <v>173</v>
      </c>
      <c r="H180" s="150" t="s">
        <v>1</v>
      </c>
      <c r="L180" s="148"/>
      <c r="M180" s="152"/>
      <c r="T180" s="153"/>
      <c r="AT180" s="150" t="s">
        <v>171</v>
      </c>
      <c r="AU180" s="150" t="s">
        <v>81</v>
      </c>
      <c r="AV180" s="12" t="s">
        <v>79</v>
      </c>
      <c r="AW180" s="12" t="s">
        <v>29</v>
      </c>
      <c r="AX180" s="12" t="s">
        <v>72</v>
      </c>
      <c r="AY180" s="150" t="s">
        <v>160</v>
      </c>
    </row>
    <row r="181" spans="2:65" s="13" customFormat="1">
      <c r="B181" s="154"/>
      <c r="D181" s="149" t="s">
        <v>171</v>
      </c>
      <c r="E181" s="155" t="s">
        <v>1</v>
      </c>
      <c r="F181" s="156" t="s">
        <v>1234</v>
      </c>
      <c r="H181" s="157">
        <v>22</v>
      </c>
      <c r="L181" s="154"/>
      <c r="M181" s="158"/>
      <c r="T181" s="159"/>
      <c r="AT181" s="155" t="s">
        <v>171</v>
      </c>
      <c r="AU181" s="155" t="s">
        <v>81</v>
      </c>
      <c r="AV181" s="13" t="s">
        <v>81</v>
      </c>
      <c r="AW181" s="13" t="s">
        <v>29</v>
      </c>
      <c r="AX181" s="13" t="s">
        <v>72</v>
      </c>
      <c r="AY181" s="155" t="s">
        <v>160</v>
      </c>
    </row>
    <row r="182" spans="2:65" s="14" customFormat="1">
      <c r="B182" s="160"/>
      <c r="D182" s="149" t="s">
        <v>171</v>
      </c>
      <c r="E182" s="161" t="s">
        <v>1</v>
      </c>
      <c r="F182" s="162" t="s">
        <v>176</v>
      </c>
      <c r="H182" s="163">
        <v>22</v>
      </c>
      <c r="L182" s="160"/>
      <c r="M182" s="164"/>
      <c r="T182" s="165"/>
      <c r="AT182" s="161" t="s">
        <v>171</v>
      </c>
      <c r="AU182" s="161" t="s">
        <v>81</v>
      </c>
      <c r="AV182" s="14" t="s">
        <v>167</v>
      </c>
      <c r="AW182" s="14" t="s">
        <v>29</v>
      </c>
      <c r="AX182" s="14" t="s">
        <v>79</v>
      </c>
      <c r="AY182" s="161" t="s">
        <v>160</v>
      </c>
    </row>
    <row r="183" spans="2:65" s="11" customFormat="1" ht="22.9" customHeight="1">
      <c r="B183" s="121"/>
      <c r="D183" s="122" t="s">
        <v>71</v>
      </c>
      <c r="E183" s="130" t="s">
        <v>1235</v>
      </c>
      <c r="F183" s="130" t="s">
        <v>1236</v>
      </c>
      <c r="J183" s="131">
        <f>BK183</f>
        <v>0</v>
      </c>
      <c r="L183" s="121"/>
      <c r="M183" s="125"/>
      <c r="P183" s="126">
        <f>SUM(P184:P186)</f>
        <v>6.0786000000000007E-2</v>
      </c>
      <c r="R183" s="126">
        <f>SUM(R184:R186)</f>
        <v>0</v>
      </c>
      <c r="T183" s="127">
        <f>SUM(T184:T186)</f>
        <v>0</v>
      </c>
      <c r="AR183" s="122" t="s">
        <v>79</v>
      </c>
      <c r="AT183" s="128" t="s">
        <v>71</v>
      </c>
      <c r="AU183" s="128" t="s">
        <v>79</v>
      </c>
      <c r="AY183" s="122" t="s">
        <v>160</v>
      </c>
      <c r="BK183" s="129">
        <f>SUM(BK184:BK186)</f>
        <v>0</v>
      </c>
    </row>
    <row r="184" spans="2:65" s="1" customFormat="1" ht="33" customHeight="1">
      <c r="B184" s="132"/>
      <c r="C184" s="133" t="s">
        <v>550</v>
      </c>
      <c r="D184" s="133" t="s">
        <v>162</v>
      </c>
      <c r="E184" s="134" t="s">
        <v>1237</v>
      </c>
      <c r="F184" s="135" t="s">
        <v>1238</v>
      </c>
      <c r="G184" s="136" t="s">
        <v>335</v>
      </c>
      <c r="H184" s="137">
        <v>0.92100000000000004</v>
      </c>
      <c r="I184" s="138">
        <v>0</v>
      </c>
      <c r="J184" s="138">
        <f>ROUND(I184*H184,2)</f>
        <v>0</v>
      </c>
      <c r="K184" s="135" t="s">
        <v>166</v>
      </c>
      <c r="L184" s="29"/>
      <c r="M184" s="139" t="s">
        <v>1</v>
      </c>
      <c r="N184" s="140" t="s">
        <v>37</v>
      </c>
      <c r="O184" s="141">
        <v>6.6000000000000003E-2</v>
      </c>
      <c r="P184" s="141">
        <f>O184*H184</f>
        <v>6.0786000000000007E-2</v>
      </c>
      <c r="Q184" s="141">
        <v>0</v>
      </c>
      <c r="R184" s="141">
        <f>Q184*H184</f>
        <v>0</v>
      </c>
      <c r="S184" s="141">
        <v>0</v>
      </c>
      <c r="T184" s="142">
        <f>S184*H184</f>
        <v>0</v>
      </c>
      <c r="AR184" s="143" t="s">
        <v>167</v>
      </c>
      <c r="AT184" s="143" t="s">
        <v>162</v>
      </c>
      <c r="AU184" s="143" t="s">
        <v>81</v>
      </c>
      <c r="AY184" s="17" t="s">
        <v>160</v>
      </c>
      <c r="BE184" s="144">
        <f>IF(N184="základní",J184,0)</f>
        <v>0</v>
      </c>
      <c r="BF184" s="144">
        <f>IF(N184="snížená",J184,0)</f>
        <v>0</v>
      </c>
      <c r="BG184" s="144">
        <f>IF(N184="zákl. přenesená",J184,0)</f>
        <v>0</v>
      </c>
      <c r="BH184" s="144">
        <f>IF(N184="sníž. přenesená",J184,0)</f>
        <v>0</v>
      </c>
      <c r="BI184" s="144">
        <f>IF(N184="nulová",J184,0)</f>
        <v>0</v>
      </c>
      <c r="BJ184" s="17" t="s">
        <v>79</v>
      </c>
      <c r="BK184" s="144">
        <f>ROUND(I184*H184,2)</f>
        <v>0</v>
      </c>
      <c r="BL184" s="17" t="s">
        <v>167</v>
      </c>
      <c r="BM184" s="143" t="s">
        <v>1239</v>
      </c>
    </row>
    <row r="185" spans="2:65" s="1" customFormat="1">
      <c r="B185" s="29"/>
      <c r="D185" s="145" t="s">
        <v>169</v>
      </c>
      <c r="F185" s="146" t="s">
        <v>1240</v>
      </c>
      <c r="L185" s="29"/>
      <c r="M185" s="147"/>
      <c r="T185" s="52"/>
      <c r="AT185" s="17" t="s">
        <v>169</v>
      </c>
      <c r="AU185" s="17" t="s">
        <v>81</v>
      </c>
    </row>
    <row r="186" spans="2:65" s="13" customFormat="1">
      <c r="B186" s="154"/>
      <c r="D186" s="149" t="s">
        <v>171</v>
      </c>
      <c r="F186" s="156" t="s">
        <v>1241</v>
      </c>
      <c r="H186" s="157">
        <v>0.92100000000000004</v>
      </c>
      <c r="L186" s="154"/>
      <c r="M186" s="185"/>
      <c r="N186" s="186"/>
      <c r="O186" s="186"/>
      <c r="P186" s="186"/>
      <c r="Q186" s="186"/>
      <c r="R186" s="186"/>
      <c r="S186" s="186"/>
      <c r="T186" s="187"/>
      <c r="AT186" s="155" t="s">
        <v>171</v>
      </c>
      <c r="AU186" s="155" t="s">
        <v>81</v>
      </c>
      <c r="AV186" s="13" t="s">
        <v>81</v>
      </c>
      <c r="AW186" s="13" t="s">
        <v>3</v>
      </c>
      <c r="AX186" s="13" t="s">
        <v>79</v>
      </c>
      <c r="AY186" s="155" t="s">
        <v>160</v>
      </c>
    </row>
    <row r="187" spans="2:65" s="1" customFormat="1" ht="6.95" customHeight="1">
      <c r="B187" s="41"/>
      <c r="C187" s="42"/>
      <c r="D187" s="42"/>
      <c r="E187" s="42"/>
      <c r="F187" s="42"/>
      <c r="G187" s="42"/>
      <c r="H187" s="42"/>
      <c r="I187" s="42"/>
      <c r="J187" s="42"/>
      <c r="K187" s="42"/>
      <c r="L187" s="29"/>
    </row>
  </sheetData>
  <autoFilter ref="C121:K186" xr:uid="{00000000-0009-0000-0000-000008000000}"/>
  <mergeCells count="9">
    <mergeCell ref="E87:H87"/>
    <mergeCell ref="E112:H112"/>
    <mergeCell ref="E114:H114"/>
    <mergeCell ref="L2:V2"/>
    <mergeCell ref="E7:H7"/>
    <mergeCell ref="E9:H9"/>
    <mergeCell ref="E18:H18"/>
    <mergeCell ref="E27:H27"/>
    <mergeCell ref="E85:H85"/>
  </mergeCells>
  <hyperlinks>
    <hyperlink ref="F126" r:id="rId1" xr:uid="{00000000-0004-0000-0800-000000000000}"/>
    <hyperlink ref="F136" r:id="rId2" xr:uid="{00000000-0004-0000-0800-000001000000}"/>
    <hyperlink ref="F143" r:id="rId3" xr:uid="{00000000-0004-0000-0800-000002000000}"/>
    <hyperlink ref="F151" r:id="rId4" xr:uid="{00000000-0004-0000-0800-000003000000}"/>
    <hyperlink ref="F159" r:id="rId5" xr:uid="{00000000-0004-0000-0800-000004000000}"/>
    <hyperlink ref="F168" r:id="rId6" xr:uid="{00000000-0004-0000-0800-000005000000}"/>
    <hyperlink ref="F177" r:id="rId7" xr:uid="{00000000-0004-0000-0800-000006000000}"/>
    <hyperlink ref="F185" r:id="rId8" xr:uid="{00000000-0004-0000-0800-000007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12</vt:i4>
      </vt:variant>
      <vt:variant>
        <vt:lpstr>Pojmenované oblasti</vt:lpstr>
      </vt:variant>
      <vt:variant>
        <vt:i4>24</vt:i4>
      </vt:variant>
    </vt:vector>
  </HeadingPairs>
  <TitlesOfParts>
    <vt:vector size="36" baseType="lpstr">
      <vt:lpstr>Rekapitulace stavby</vt:lpstr>
      <vt:lpstr>D1_06_1 - Stavební</vt:lpstr>
      <vt:lpstr>D1_06_4a - Vytápění </vt:lpstr>
      <vt:lpstr>D1_06_4d - Měření a regulace</vt:lpstr>
      <vt:lpstr>D1_01_4e - Zdravotně tech...</vt:lpstr>
      <vt:lpstr>D1_06_4g - Silnoproudá el...</vt:lpstr>
      <vt:lpstr>D1_13_4h - Slaboproudá el...</vt:lpstr>
      <vt:lpstr>D2_01 - Příprava území</vt:lpstr>
      <vt:lpstr>D2_02 - Komunikace</vt:lpstr>
      <vt:lpstr>D2_36 - Přeložky optickýc...</vt:lpstr>
      <vt:lpstr>D2_41 - Přeložky a přípoj...</vt:lpstr>
      <vt:lpstr>VRN - Vedlejší rozpočtové...</vt:lpstr>
      <vt:lpstr>'D1_01_4e - Zdravotně tech...'!Názvy_tisku</vt:lpstr>
      <vt:lpstr>'D1_06_1 - Stavební'!Názvy_tisku</vt:lpstr>
      <vt:lpstr>'D1_06_4a - Vytápění '!Názvy_tisku</vt:lpstr>
      <vt:lpstr>'D1_06_4d - Měření a regulace'!Názvy_tisku</vt:lpstr>
      <vt:lpstr>'D1_06_4g - Silnoproudá el...'!Názvy_tisku</vt:lpstr>
      <vt:lpstr>'D1_13_4h - Slaboproudá el...'!Názvy_tisku</vt:lpstr>
      <vt:lpstr>'D2_01 - Příprava území'!Názvy_tisku</vt:lpstr>
      <vt:lpstr>'D2_02 - Komunikace'!Názvy_tisku</vt:lpstr>
      <vt:lpstr>'D2_36 - Přeložky optickýc...'!Názvy_tisku</vt:lpstr>
      <vt:lpstr>'D2_41 - Přeložky a přípoj...'!Názvy_tisku</vt:lpstr>
      <vt:lpstr>'Rekapitulace stavby'!Názvy_tisku</vt:lpstr>
      <vt:lpstr>'VRN - Vedlejší rozpočtové...'!Názvy_tisku</vt:lpstr>
      <vt:lpstr>'D1_01_4e - Zdravotně tech...'!Oblast_tisku</vt:lpstr>
      <vt:lpstr>'D1_06_1 - Stavební'!Oblast_tisku</vt:lpstr>
      <vt:lpstr>'D1_06_4a - Vytápění '!Oblast_tisku</vt:lpstr>
      <vt:lpstr>'D1_06_4d - Měření a regulace'!Oblast_tisku</vt:lpstr>
      <vt:lpstr>'D1_06_4g - Silnoproudá el...'!Oblast_tisku</vt:lpstr>
      <vt:lpstr>'D1_13_4h - Slaboproudá el...'!Oblast_tisku</vt:lpstr>
      <vt:lpstr>'D2_01 - Příprava území'!Oblast_tisku</vt:lpstr>
      <vt:lpstr>'D2_02 - Komunikace'!Oblast_tisku</vt:lpstr>
      <vt:lpstr>'D2_36 - Přeložky optickýc...'!Oblast_tisku</vt:lpstr>
      <vt:lpstr>'D2_41 - Přeložky a přípoj...'!Oblast_tisku</vt:lpstr>
      <vt:lpstr>'Rekapitulace stavby'!Oblast_tisku</vt:lpstr>
      <vt:lpstr>'VRN - Vedlejší rozpočtové...'!Oblast_tisku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Marek Avuk</dc:creator>
  <cp:lastModifiedBy>Vrba Petr (PKN-PTU)</cp:lastModifiedBy>
  <dcterms:created xsi:type="dcterms:W3CDTF">2022-04-06T12:13:19Z</dcterms:created>
  <dcterms:modified xsi:type="dcterms:W3CDTF">2023-01-02T09:46:41Z</dcterms:modified>
</cp:coreProperties>
</file>